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codeName="ThisWorkbook" defaultThemeVersion="124226"/>
  <mc:AlternateContent xmlns:mc="http://schemas.openxmlformats.org/markup-compatibility/2006">
    <mc:Choice Requires="x15">
      <x15ac:absPath xmlns:x15ac="http://schemas.microsoft.com/office/spreadsheetml/2010/11/ac" url="C:\Users\cking\OneDrive\Biochemistry\Biochemistry Lab\Determination of Km and Vmax for alkaline phosphatase\"/>
    </mc:Choice>
  </mc:AlternateContent>
  <bookViews>
    <workbookView xWindow="360" yWindow="60" windowWidth="6270" windowHeight="3945" activeTab="1"/>
  </bookViews>
  <sheets>
    <sheet name="single run, 600 nmol" sheetId="3" r:id="rId1"/>
    <sheet name="vo for 300 nmol" sheetId="9" r:id="rId2"/>
    <sheet name="vo for 120 nmol" sheetId="10" r:id="rId3"/>
    <sheet name="vo for 60 nmol" sheetId="11" r:id="rId4"/>
    <sheet name="vo for 30 nmol" sheetId="12" r:id="rId5"/>
    <sheet name="vo" sheetId="1" state="hidden" r:id="rId6"/>
    <sheet name="Michaelis-Menten" sheetId="2" r:id="rId7"/>
  </sheets>
  <definedNames>
    <definedName name="_xlnm.Print_Area" localSheetId="6">'Michaelis-Menten'!$A$1:$L$35</definedName>
    <definedName name="_xlnm.Print_Area" localSheetId="0">'single run, 600 nmol'!$A$1:$M$87</definedName>
    <definedName name="_xlnm.Print_Area" localSheetId="5">vo!$A$1:$M$31,vo!$A$33:$M$72</definedName>
    <definedName name="_xlnm.Print_Area" localSheetId="2">'vo for 120 nmol'!$A$1:$M$87</definedName>
    <definedName name="_xlnm.Print_Area" localSheetId="4">'vo for 30 nmol'!$A$1:$M$87</definedName>
    <definedName name="_xlnm.Print_Area" localSheetId="1">'vo for 300 nmol'!$A$1:$M$87</definedName>
    <definedName name="_xlnm.Print_Area" localSheetId="3">'vo for 60 nmol'!$A$1:$M$87</definedName>
    <definedName name="solver_adj" localSheetId="6" hidden="1">'Michaelis-Menten'!$C$15:$C$16</definedName>
    <definedName name="solver_adj" localSheetId="0" hidden="1">'single run, 600 nmol'!$E$82:$E$84</definedName>
    <definedName name="solver_adj" localSheetId="5" hidden="1">vo!$D$11,vo!$D$15</definedName>
    <definedName name="solver_adj" localSheetId="2" hidden="1">'vo for 120 nmol'!$E$82:$E$84</definedName>
    <definedName name="solver_adj" localSheetId="4" hidden="1">'vo for 30 nmol'!$E$82:$E$84</definedName>
    <definedName name="solver_adj" localSheetId="1" hidden="1">'vo for 300 nmol'!$E$82:$E$84</definedName>
    <definedName name="solver_adj" localSheetId="3" hidden="1">'vo for 60 nmol'!$E$82:$E$84</definedName>
    <definedName name="solver_cvg" localSheetId="6" hidden="1">0.0000000001</definedName>
    <definedName name="solver_cvg" localSheetId="0" hidden="1">0.00000000001</definedName>
    <definedName name="solver_cvg" localSheetId="5" hidden="1">0.0000000001</definedName>
    <definedName name="solver_cvg" localSheetId="2" hidden="1">0.00000000001</definedName>
    <definedName name="solver_cvg" localSheetId="4" hidden="1">0.00000000001</definedName>
    <definedName name="solver_cvg" localSheetId="1" hidden="1">0.00000000001</definedName>
    <definedName name="solver_cvg" localSheetId="3" hidden="1">0.00000000001</definedName>
    <definedName name="solver_drv" localSheetId="6" hidden="1">2</definedName>
    <definedName name="solver_drv" localSheetId="0" hidden="1">2</definedName>
    <definedName name="solver_drv" localSheetId="5" hidden="1">1</definedName>
    <definedName name="solver_drv" localSheetId="2" hidden="1">2</definedName>
    <definedName name="solver_drv" localSheetId="4" hidden="1">2</definedName>
    <definedName name="solver_drv" localSheetId="1" hidden="1">2</definedName>
    <definedName name="solver_drv" localSheetId="3" hidden="1">2</definedName>
    <definedName name="solver_eng" localSheetId="6" hidden="1">1</definedName>
    <definedName name="solver_eng" localSheetId="0" hidden="1">1</definedName>
    <definedName name="solver_eng" localSheetId="5" hidden="1">1</definedName>
    <definedName name="solver_eng" localSheetId="2" hidden="1">1</definedName>
    <definedName name="solver_eng" localSheetId="4" hidden="1">1</definedName>
    <definedName name="solver_eng" localSheetId="1" hidden="1">1</definedName>
    <definedName name="solver_eng" localSheetId="3" hidden="1">1</definedName>
    <definedName name="solver_est" localSheetId="6" hidden="1">1</definedName>
    <definedName name="solver_est" localSheetId="0" hidden="1">1</definedName>
    <definedName name="solver_est" localSheetId="5" hidden="1">1</definedName>
    <definedName name="solver_est" localSheetId="2" hidden="1">1</definedName>
    <definedName name="solver_est" localSheetId="4" hidden="1">1</definedName>
    <definedName name="solver_est" localSheetId="1" hidden="1">1</definedName>
    <definedName name="solver_est" localSheetId="3" hidden="1">1</definedName>
    <definedName name="solver_itr" localSheetId="6" hidden="1">10000</definedName>
    <definedName name="solver_itr" localSheetId="0" hidden="1">10000</definedName>
    <definedName name="solver_itr" localSheetId="5" hidden="1">2000</definedName>
    <definedName name="solver_itr" localSheetId="2" hidden="1">10000</definedName>
    <definedName name="solver_itr" localSheetId="4" hidden="1">10000</definedName>
    <definedName name="solver_itr" localSheetId="1" hidden="1">10000</definedName>
    <definedName name="solver_itr" localSheetId="3" hidden="1">10000</definedName>
    <definedName name="solver_lhs1" localSheetId="0" hidden="1">'single run, 600 nmol'!$E$84</definedName>
    <definedName name="solver_lhs1" localSheetId="5" hidden="1">vo!$D$42</definedName>
    <definedName name="solver_lhs1" localSheetId="2" hidden="1">'vo for 120 nmol'!$E$84</definedName>
    <definedName name="solver_lhs1" localSheetId="4" hidden="1">'vo for 30 nmol'!$E$84</definedName>
    <definedName name="solver_lhs1" localSheetId="1" hidden="1">'vo for 300 nmol'!$E$84</definedName>
    <definedName name="solver_lhs1" localSheetId="3" hidden="1">'vo for 60 nmol'!$E$84</definedName>
    <definedName name="solver_lhs2" localSheetId="5" hidden="1">vo!$D$42</definedName>
    <definedName name="solver_lhs3" localSheetId="5" hidden="1">vo!$D$42</definedName>
    <definedName name="solver_lhs4" localSheetId="5" hidden="1">vo!$D$42</definedName>
    <definedName name="solver_lin" localSheetId="6" hidden="1">2</definedName>
    <definedName name="solver_lin" localSheetId="0" hidden="1">2</definedName>
    <definedName name="solver_lin" localSheetId="5" hidden="1">2</definedName>
    <definedName name="solver_lin" localSheetId="2" hidden="1">2</definedName>
    <definedName name="solver_lin" localSheetId="4" hidden="1">2</definedName>
    <definedName name="solver_lin" localSheetId="1" hidden="1">2</definedName>
    <definedName name="solver_lin" localSheetId="3" hidden="1">2</definedName>
    <definedName name="solver_mip" localSheetId="6" hidden="1">2147483647</definedName>
    <definedName name="solver_mip" localSheetId="0" hidden="1">2147483647</definedName>
    <definedName name="solver_mip" localSheetId="5" hidden="1">2147483647</definedName>
    <definedName name="solver_mip" localSheetId="2" hidden="1">2147483647</definedName>
    <definedName name="solver_mip" localSheetId="4" hidden="1">2147483647</definedName>
    <definedName name="solver_mip" localSheetId="1" hidden="1">2147483647</definedName>
    <definedName name="solver_mip" localSheetId="3" hidden="1">2147483647</definedName>
    <definedName name="solver_mni" localSheetId="6" hidden="1">30</definedName>
    <definedName name="solver_mni" localSheetId="0" hidden="1">30</definedName>
    <definedName name="solver_mni" localSheetId="5" hidden="1">30</definedName>
    <definedName name="solver_mni" localSheetId="2" hidden="1">30</definedName>
    <definedName name="solver_mni" localSheetId="4" hidden="1">30</definedName>
    <definedName name="solver_mni" localSheetId="1" hidden="1">30</definedName>
    <definedName name="solver_mni" localSheetId="3" hidden="1">30</definedName>
    <definedName name="solver_mrt" localSheetId="6" hidden="1">0.075</definedName>
    <definedName name="solver_mrt" localSheetId="0" hidden="1">0.075</definedName>
    <definedName name="solver_mrt" localSheetId="5" hidden="1">0.075</definedName>
    <definedName name="solver_mrt" localSheetId="2" hidden="1">0.075</definedName>
    <definedName name="solver_mrt" localSheetId="4" hidden="1">0.075</definedName>
    <definedName name="solver_mrt" localSheetId="1" hidden="1">0.075</definedName>
    <definedName name="solver_mrt" localSheetId="3" hidden="1">0.075</definedName>
    <definedName name="solver_msl" localSheetId="6" hidden="1">2</definedName>
    <definedName name="solver_msl" localSheetId="0" hidden="1">2</definedName>
    <definedName name="solver_msl" localSheetId="5" hidden="1">1</definedName>
    <definedName name="solver_msl" localSheetId="2" hidden="1">2</definedName>
    <definedName name="solver_msl" localSheetId="4" hidden="1">2</definedName>
    <definedName name="solver_msl" localSheetId="1" hidden="1">2</definedName>
    <definedName name="solver_msl" localSheetId="3" hidden="1">2</definedName>
    <definedName name="solver_neg" localSheetId="6" hidden="1">1</definedName>
    <definedName name="solver_neg" localSheetId="0" hidden="1">1</definedName>
    <definedName name="solver_neg" localSheetId="5" hidden="1">1</definedName>
    <definedName name="solver_neg" localSheetId="2" hidden="1">1</definedName>
    <definedName name="solver_neg" localSheetId="4" hidden="1">1</definedName>
    <definedName name="solver_neg" localSheetId="1" hidden="1">1</definedName>
    <definedName name="solver_neg" localSheetId="3" hidden="1">1</definedName>
    <definedName name="solver_nod" localSheetId="6" hidden="1">2147483647</definedName>
    <definedName name="solver_nod" localSheetId="0" hidden="1">2147483647</definedName>
    <definedName name="solver_nod" localSheetId="5" hidden="1">2147483647</definedName>
    <definedName name="solver_nod" localSheetId="2" hidden="1">2147483647</definedName>
    <definedName name="solver_nod" localSheetId="4" hidden="1">2147483647</definedName>
    <definedName name="solver_nod" localSheetId="1" hidden="1">2147483647</definedName>
    <definedName name="solver_nod" localSheetId="3" hidden="1">2147483647</definedName>
    <definedName name="solver_num" localSheetId="6" hidden="1">0</definedName>
    <definedName name="solver_num" localSheetId="0" hidden="1">1</definedName>
    <definedName name="solver_num" localSheetId="5" hidden="1">0</definedName>
    <definedName name="solver_num" localSheetId="2" hidden="1">1</definedName>
    <definedName name="solver_num" localSheetId="4" hidden="1">1</definedName>
    <definedName name="solver_num" localSheetId="1" hidden="1">1</definedName>
    <definedName name="solver_num" localSheetId="3" hidden="1">1</definedName>
    <definedName name="solver_nwt" localSheetId="6" hidden="1">1</definedName>
    <definedName name="solver_nwt" localSheetId="0" hidden="1">1</definedName>
    <definedName name="solver_nwt" localSheetId="5" hidden="1">1</definedName>
    <definedName name="solver_nwt" localSheetId="2" hidden="1">1</definedName>
    <definedName name="solver_nwt" localSheetId="4" hidden="1">1</definedName>
    <definedName name="solver_nwt" localSheetId="1" hidden="1">1</definedName>
    <definedName name="solver_nwt" localSheetId="3" hidden="1">1</definedName>
    <definedName name="solver_opt" localSheetId="6" hidden="1">'Michaelis-Menten'!$D$13</definedName>
    <definedName name="solver_opt" localSheetId="0" hidden="1">'single run, 600 nmol'!$E$81</definedName>
    <definedName name="solver_opt" localSheetId="5" hidden="1">vo!$F$18</definedName>
    <definedName name="solver_opt" localSheetId="2" hidden="1">'vo for 120 nmol'!$E$81</definedName>
    <definedName name="solver_opt" localSheetId="4" hidden="1">'vo for 30 nmol'!$E$81</definedName>
    <definedName name="solver_opt" localSheetId="1" hidden="1">'vo for 300 nmol'!$E$81</definedName>
    <definedName name="solver_opt" localSheetId="3" hidden="1">'vo for 60 nmol'!$E$81</definedName>
    <definedName name="solver_pre" localSheetId="6" hidden="1">0.0000000001</definedName>
    <definedName name="solver_pre" localSheetId="0" hidden="1">0.00000000001</definedName>
    <definedName name="solver_pre" localSheetId="5" hidden="1">0.00000000001</definedName>
    <definedName name="solver_pre" localSheetId="2" hidden="1">0.00000000001</definedName>
    <definedName name="solver_pre" localSheetId="4" hidden="1">0.00000000001</definedName>
    <definedName name="solver_pre" localSheetId="1" hidden="1">0.00000000001</definedName>
    <definedName name="solver_pre" localSheetId="3" hidden="1">0.00000000001</definedName>
    <definedName name="solver_rbv" localSheetId="6" hidden="1">1</definedName>
    <definedName name="solver_rbv" localSheetId="0" hidden="1">2</definedName>
    <definedName name="solver_rbv" localSheetId="5" hidden="1">2</definedName>
    <definedName name="solver_rbv" localSheetId="2" hidden="1">2</definedName>
    <definedName name="solver_rbv" localSheetId="4" hidden="1">2</definedName>
    <definedName name="solver_rbv" localSheetId="1" hidden="1">2</definedName>
    <definedName name="solver_rbv" localSheetId="3" hidden="1">2</definedName>
    <definedName name="solver_rel1" localSheetId="0" hidden="1">3</definedName>
    <definedName name="solver_rel1" localSheetId="5" hidden="1">3</definedName>
    <definedName name="solver_rel1" localSheetId="2" hidden="1">3</definedName>
    <definedName name="solver_rel1" localSheetId="4" hidden="1">3</definedName>
    <definedName name="solver_rel1" localSheetId="1" hidden="1">3</definedName>
    <definedName name="solver_rel1" localSheetId="3" hidden="1">3</definedName>
    <definedName name="solver_rel2" localSheetId="5" hidden="1">3</definedName>
    <definedName name="solver_rel3" localSheetId="5" hidden="1">3</definedName>
    <definedName name="solver_rel4" localSheetId="5" hidden="1">3</definedName>
    <definedName name="solver_rhs1" localSheetId="0" hidden="1">0</definedName>
    <definedName name="solver_rhs1" localSheetId="5" hidden="1">0.000001</definedName>
    <definedName name="solver_rhs1" localSheetId="2" hidden="1">0</definedName>
    <definedName name="solver_rhs1" localSheetId="4" hidden="1">0</definedName>
    <definedName name="solver_rhs1" localSheetId="1" hidden="1">0</definedName>
    <definedName name="solver_rhs1" localSheetId="3" hidden="1">0</definedName>
    <definedName name="solver_rhs2" localSheetId="5" hidden="1">0.000001</definedName>
    <definedName name="solver_rhs3" localSheetId="5" hidden="1">0.000001</definedName>
    <definedName name="solver_rhs4" localSheetId="5" hidden="1">0.000001</definedName>
    <definedName name="solver_rlx" localSheetId="6" hidden="1">1</definedName>
    <definedName name="solver_rlx" localSheetId="0" hidden="1">2</definedName>
    <definedName name="solver_rlx" localSheetId="5" hidden="1">2</definedName>
    <definedName name="solver_rlx" localSheetId="2" hidden="1">2</definedName>
    <definedName name="solver_rlx" localSheetId="4" hidden="1">2</definedName>
    <definedName name="solver_rlx" localSheetId="1" hidden="1">2</definedName>
    <definedName name="solver_rlx" localSheetId="3" hidden="1">2</definedName>
    <definedName name="solver_rsd" localSheetId="6" hidden="1">0</definedName>
    <definedName name="solver_rsd" localSheetId="0" hidden="1">0</definedName>
    <definedName name="solver_rsd" localSheetId="5" hidden="1">0</definedName>
    <definedName name="solver_rsd" localSheetId="2" hidden="1">0</definedName>
    <definedName name="solver_rsd" localSheetId="4" hidden="1">0</definedName>
    <definedName name="solver_rsd" localSheetId="1" hidden="1">0</definedName>
    <definedName name="solver_rsd" localSheetId="3" hidden="1">0</definedName>
    <definedName name="solver_scl" localSheetId="6" hidden="1">1</definedName>
    <definedName name="solver_scl" localSheetId="0" hidden="1">2</definedName>
    <definedName name="solver_scl" localSheetId="5" hidden="1">1</definedName>
    <definedName name="solver_scl" localSheetId="2" hidden="1">2</definedName>
    <definedName name="solver_scl" localSheetId="4" hidden="1">2</definedName>
    <definedName name="solver_scl" localSheetId="1" hidden="1">2</definedName>
    <definedName name="solver_scl" localSheetId="3" hidden="1">2</definedName>
    <definedName name="solver_sho" localSheetId="6" hidden="1">2</definedName>
    <definedName name="solver_sho" localSheetId="0" hidden="1">2</definedName>
    <definedName name="solver_sho" localSheetId="5" hidden="1">2</definedName>
    <definedName name="solver_sho" localSheetId="2" hidden="1">2</definedName>
    <definedName name="solver_sho" localSheetId="4" hidden="1">2</definedName>
    <definedName name="solver_sho" localSheetId="1" hidden="1">2</definedName>
    <definedName name="solver_sho" localSheetId="3" hidden="1">2</definedName>
    <definedName name="solver_ssz" localSheetId="6" hidden="1">100</definedName>
    <definedName name="solver_ssz" localSheetId="0" hidden="1">100</definedName>
    <definedName name="solver_ssz" localSheetId="5" hidden="1">100</definedName>
    <definedName name="solver_ssz" localSheetId="2" hidden="1">100</definedName>
    <definedName name="solver_ssz" localSheetId="4" hidden="1">100</definedName>
    <definedName name="solver_ssz" localSheetId="1" hidden="1">100</definedName>
    <definedName name="solver_ssz" localSheetId="3" hidden="1">100</definedName>
    <definedName name="solver_tim" localSheetId="6" hidden="1">100</definedName>
    <definedName name="solver_tim" localSheetId="0" hidden="1">10</definedName>
    <definedName name="solver_tim" localSheetId="5" hidden="1">10</definedName>
    <definedName name="solver_tim" localSheetId="2" hidden="1">10</definedName>
    <definedName name="solver_tim" localSheetId="4" hidden="1">10</definedName>
    <definedName name="solver_tim" localSheetId="1" hidden="1">10</definedName>
    <definedName name="solver_tim" localSheetId="3" hidden="1">10</definedName>
    <definedName name="solver_tol" localSheetId="6" hidden="1">0.000000000001</definedName>
    <definedName name="solver_tol" localSheetId="0" hidden="1">0.0000000000001</definedName>
    <definedName name="solver_tol" localSheetId="5" hidden="1">0.000000000001</definedName>
    <definedName name="solver_tol" localSheetId="2" hidden="1">0.0000000000001</definedName>
    <definedName name="solver_tol" localSheetId="4" hidden="1">0.0000000000001</definedName>
    <definedName name="solver_tol" localSheetId="1" hidden="1">0.0000000000001</definedName>
    <definedName name="solver_tol" localSheetId="3" hidden="1">0.0000000000001</definedName>
    <definedName name="solver_typ" localSheetId="6" hidden="1">2</definedName>
    <definedName name="solver_typ" localSheetId="0" hidden="1">2</definedName>
    <definedName name="solver_typ" localSheetId="5" hidden="1">2</definedName>
    <definedName name="solver_typ" localSheetId="2" hidden="1">2</definedName>
    <definedName name="solver_typ" localSheetId="4" hidden="1">2</definedName>
    <definedName name="solver_typ" localSheetId="1" hidden="1">2</definedName>
    <definedName name="solver_typ" localSheetId="3" hidden="1">2</definedName>
    <definedName name="solver_val" localSheetId="6" hidden="1">0</definedName>
    <definedName name="solver_val" localSheetId="0" hidden="1">0</definedName>
    <definedName name="solver_val" localSheetId="5" hidden="1">0</definedName>
    <definedName name="solver_val" localSheetId="2" hidden="1">0</definedName>
    <definedName name="solver_val" localSheetId="4" hidden="1">0</definedName>
    <definedName name="solver_val" localSheetId="1" hidden="1">0</definedName>
    <definedName name="solver_val" localSheetId="3" hidden="1">0</definedName>
    <definedName name="solver_ver" localSheetId="6" hidden="1">3</definedName>
    <definedName name="solver_ver" localSheetId="0" hidden="1">3</definedName>
    <definedName name="solver_ver" localSheetId="5" hidden="1">3</definedName>
    <definedName name="solver_ver" localSheetId="2" hidden="1">3</definedName>
    <definedName name="solver_ver" localSheetId="4" hidden="1">3</definedName>
    <definedName name="solver_ver" localSheetId="1" hidden="1">3</definedName>
    <definedName name="solver_ver" localSheetId="3" hidden="1">3</definedName>
  </definedNames>
  <calcPr calcId="171027" calcMode="manual"/>
</workbook>
</file>

<file path=xl/calcChain.xml><?xml version="1.0" encoding="utf-8"?>
<calcChain xmlns="http://schemas.openxmlformats.org/spreadsheetml/2006/main">
  <c r="J83" i="12" l="1"/>
  <c r="J83" i="11"/>
  <c r="J83" i="10"/>
  <c r="J83" i="3"/>
  <c r="J83" i="9"/>
  <c r="E85" i="12" l="1"/>
  <c r="D80" i="12"/>
  <c r="D79" i="12"/>
  <c r="D78" i="12"/>
  <c r="D77" i="12"/>
  <c r="D76" i="12"/>
  <c r="D75" i="12"/>
  <c r="D74" i="12"/>
  <c r="D73" i="12"/>
  <c r="D72" i="12"/>
  <c r="D71" i="12"/>
  <c r="D70" i="12"/>
  <c r="D69" i="12"/>
  <c r="D68" i="12"/>
  <c r="D67" i="12"/>
  <c r="D66" i="12"/>
  <c r="D65" i="12"/>
  <c r="D64" i="12"/>
  <c r="D63" i="12"/>
  <c r="D62" i="12"/>
  <c r="D61" i="12"/>
  <c r="D60" i="12"/>
  <c r="D59" i="12"/>
  <c r="D58" i="12"/>
  <c r="D57" i="12"/>
  <c r="D56" i="12"/>
  <c r="D55" i="12"/>
  <c r="D54" i="12"/>
  <c r="D53" i="12"/>
  <c r="D52" i="12"/>
  <c r="D51" i="12"/>
  <c r="D50" i="12"/>
  <c r="D49" i="12"/>
  <c r="D48" i="12"/>
  <c r="D47" i="12"/>
  <c r="D46" i="12"/>
  <c r="D45" i="12"/>
  <c r="D44" i="12"/>
  <c r="D43" i="12"/>
  <c r="D42" i="12"/>
  <c r="D41" i="12"/>
  <c r="D40" i="12"/>
  <c r="D39" i="12"/>
  <c r="D38" i="12"/>
  <c r="D37" i="12"/>
  <c r="D36" i="12"/>
  <c r="D35" i="12"/>
  <c r="D34" i="12"/>
  <c r="D33" i="12"/>
  <c r="D32" i="12"/>
  <c r="D31" i="12"/>
  <c r="D30" i="12"/>
  <c r="D29" i="12"/>
  <c r="D28" i="12"/>
  <c r="D27" i="12"/>
  <c r="D26" i="12"/>
  <c r="D25" i="12"/>
  <c r="D24" i="12"/>
  <c r="D23" i="12"/>
  <c r="D22" i="12"/>
  <c r="D21" i="12"/>
  <c r="D20" i="12"/>
  <c r="D19" i="12"/>
  <c r="D18" i="12"/>
  <c r="D17" i="12"/>
  <c r="D16" i="12"/>
  <c r="D15" i="12"/>
  <c r="D14" i="12"/>
  <c r="D13" i="12"/>
  <c r="D12" i="12"/>
  <c r="D11" i="12"/>
  <c r="D10" i="12"/>
  <c r="D9" i="12"/>
  <c r="A9" i="12"/>
  <c r="D8" i="12"/>
  <c r="G3" i="12"/>
  <c r="E2" i="12"/>
  <c r="E4" i="12" s="1"/>
  <c r="B8" i="12" s="1"/>
  <c r="E85"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D13" i="11"/>
  <c r="D12" i="11"/>
  <c r="D11" i="11"/>
  <c r="D10" i="11"/>
  <c r="D9" i="11"/>
  <c r="A9" i="11"/>
  <c r="A10" i="11" s="1"/>
  <c r="D8" i="11"/>
  <c r="G3" i="11"/>
  <c r="E2" i="11"/>
  <c r="E4" i="11" s="1"/>
  <c r="E85" i="10"/>
  <c r="D80" i="10"/>
  <c r="D79" i="10"/>
  <c r="D78" i="10"/>
  <c r="D77" i="10"/>
  <c r="D76" i="10"/>
  <c r="D75" i="10"/>
  <c r="D74" i="10"/>
  <c r="D73" i="10"/>
  <c r="D72" i="10"/>
  <c r="D71" i="10"/>
  <c r="D70" i="10"/>
  <c r="D69" i="10"/>
  <c r="D68" i="10"/>
  <c r="D67" i="10"/>
  <c r="D66" i="10"/>
  <c r="D65" i="10"/>
  <c r="D64" i="10"/>
  <c r="D63" i="10"/>
  <c r="D62" i="10"/>
  <c r="D61" i="10"/>
  <c r="D60" i="10"/>
  <c r="D59" i="10"/>
  <c r="D58" i="10"/>
  <c r="D57" i="10"/>
  <c r="D56" i="10"/>
  <c r="D55" i="10"/>
  <c r="D54" i="10"/>
  <c r="D53" i="10"/>
  <c r="D52" i="10"/>
  <c r="D51" i="10"/>
  <c r="D50" i="10"/>
  <c r="D49" i="10"/>
  <c r="D48" i="10"/>
  <c r="D47" i="10"/>
  <c r="D46" i="10"/>
  <c r="D45" i="10"/>
  <c r="D44" i="10"/>
  <c r="D43" i="10"/>
  <c r="D42" i="10"/>
  <c r="D41" i="10"/>
  <c r="D40" i="10"/>
  <c r="D39" i="10"/>
  <c r="D38" i="10"/>
  <c r="D37" i="10"/>
  <c r="D36" i="10"/>
  <c r="D35" i="10"/>
  <c r="D34" i="10"/>
  <c r="D33" i="10"/>
  <c r="D32" i="10"/>
  <c r="D31" i="10"/>
  <c r="D30" i="10"/>
  <c r="D29" i="10"/>
  <c r="D28" i="10"/>
  <c r="D27" i="10"/>
  <c r="D26" i="10"/>
  <c r="D25" i="10"/>
  <c r="D24" i="10"/>
  <c r="D23" i="10"/>
  <c r="D22" i="10"/>
  <c r="D21" i="10"/>
  <c r="D20" i="10"/>
  <c r="D19" i="10"/>
  <c r="D18" i="10"/>
  <c r="D17" i="10"/>
  <c r="D16" i="10"/>
  <c r="D15" i="10"/>
  <c r="D14" i="10"/>
  <c r="D13" i="10"/>
  <c r="D12" i="10"/>
  <c r="D11" i="10"/>
  <c r="D10" i="10"/>
  <c r="D9" i="10"/>
  <c r="A9" i="10"/>
  <c r="D8" i="10"/>
  <c r="G3" i="10"/>
  <c r="E2" i="10"/>
  <c r="E4" i="10" s="1"/>
  <c r="B8" i="10" s="1"/>
  <c r="E8" i="10" s="1"/>
  <c r="E85" i="9"/>
  <c r="D80" i="9"/>
  <c r="D79" i="9"/>
  <c r="D78" i="9"/>
  <c r="D77" i="9"/>
  <c r="D76" i="9"/>
  <c r="D75" i="9"/>
  <c r="D74" i="9"/>
  <c r="D73" i="9"/>
  <c r="D72" i="9"/>
  <c r="D71" i="9"/>
  <c r="D70" i="9"/>
  <c r="D69" i="9"/>
  <c r="D68" i="9"/>
  <c r="D67" i="9"/>
  <c r="D66" i="9"/>
  <c r="D65" i="9"/>
  <c r="D64" i="9"/>
  <c r="D63" i="9"/>
  <c r="D62" i="9"/>
  <c r="D61" i="9"/>
  <c r="D60" i="9"/>
  <c r="D59" i="9"/>
  <c r="D58" i="9"/>
  <c r="D57" i="9"/>
  <c r="D56" i="9"/>
  <c r="D55" i="9"/>
  <c r="D54" i="9"/>
  <c r="D53" i="9"/>
  <c r="D52" i="9"/>
  <c r="D51" i="9"/>
  <c r="D50" i="9"/>
  <c r="D49" i="9"/>
  <c r="D48" i="9"/>
  <c r="D47" i="9"/>
  <c r="D46" i="9"/>
  <c r="D45" i="9"/>
  <c r="D44" i="9"/>
  <c r="D43" i="9"/>
  <c r="D42" i="9"/>
  <c r="D41" i="9"/>
  <c r="D40" i="9"/>
  <c r="D3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A9" i="9"/>
  <c r="D8" i="9"/>
  <c r="G3" i="9"/>
  <c r="E2" i="9"/>
  <c r="E4" i="9" s="1"/>
  <c r="B8" i="9" s="1"/>
  <c r="E8" i="9" s="1"/>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 i="3"/>
  <c r="B9" i="10" l="1"/>
  <c r="E9" i="10" s="1"/>
  <c r="B9" i="12"/>
  <c r="E9" i="12" s="1"/>
  <c r="E8" i="12"/>
  <c r="A10" i="12"/>
  <c r="B10" i="11"/>
  <c r="E10" i="11" s="1"/>
  <c r="A11" i="11"/>
  <c r="B9" i="11"/>
  <c r="E9" i="11" s="1"/>
  <c r="B8" i="11"/>
  <c r="E8" i="11" s="1"/>
  <c r="A10" i="10"/>
  <c r="B9" i="9"/>
  <c r="E9" i="9" s="1"/>
  <c r="A10" i="9"/>
  <c r="G3" i="3"/>
  <c r="F1" i="2"/>
  <c r="E3" i="1"/>
  <c r="E85" i="3"/>
  <c r="B10" i="12" l="1"/>
  <c r="E10" i="12" s="1"/>
  <c r="A11" i="12"/>
  <c r="B11" i="11"/>
  <c r="E11" i="11" s="1"/>
  <c r="A12" i="11"/>
  <c r="B10" i="10"/>
  <c r="E10" i="10" s="1"/>
  <c r="A11" i="10"/>
  <c r="B10" i="9"/>
  <c r="E10" i="9" s="1"/>
  <c r="A11" i="9"/>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B11" i="12" l="1"/>
  <c r="E11" i="12" s="1"/>
  <c r="A12" i="12"/>
  <c r="B12" i="11"/>
  <c r="E12" i="11" s="1"/>
  <c r="A13" i="11"/>
  <c r="B11" i="10"/>
  <c r="E11" i="10" s="1"/>
  <c r="A12" i="10"/>
  <c r="B11" i="9"/>
  <c r="E11" i="9" s="1"/>
  <c r="A12" i="9"/>
  <c r="D26" i="1"/>
  <c r="D13" i="1"/>
  <c r="D66" i="1"/>
  <c r="D53" i="1"/>
  <c r="D40" i="1"/>
  <c r="B12" i="12" l="1"/>
  <c r="E12" i="12" s="1"/>
  <c r="A13" i="12"/>
  <c r="B13" i="11"/>
  <c r="E13" i="11" s="1"/>
  <c r="A14" i="11"/>
  <c r="B12" i="10"/>
  <c r="E12" i="10" s="1"/>
  <c r="A13" i="10"/>
  <c r="B12" i="9"/>
  <c r="E12" i="9" s="1"/>
  <c r="A13" i="9"/>
  <c r="E2" i="3"/>
  <c r="E4" i="3" s="1"/>
  <c r="D17" i="1"/>
  <c r="D30" i="1"/>
  <c r="D44" i="1"/>
  <c r="E49" i="1"/>
  <c r="E50" i="1"/>
  <c r="E51" i="1"/>
  <c r="E52" i="1"/>
  <c r="E53" i="1"/>
  <c r="E54" i="1"/>
  <c r="E55" i="1"/>
  <c r="E56" i="1"/>
  <c r="E57" i="1"/>
  <c r="E48" i="1"/>
  <c r="E36" i="1"/>
  <c r="E37" i="1"/>
  <c r="E38" i="1"/>
  <c r="E39" i="1"/>
  <c r="E40" i="1"/>
  <c r="E41" i="1"/>
  <c r="E42" i="1"/>
  <c r="E43" i="1"/>
  <c r="E44" i="1"/>
  <c r="E35" i="1"/>
  <c r="E21" i="1"/>
  <c r="E23" i="1"/>
  <c r="E24" i="1"/>
  <c r="E25" i="1"/>
  <c r="E26" i="1"/>
  <c r="E27" i="1"/>
  <c r="E28" i="1"/>
  <c r="E29" i="1"/>
  <c r="E30" i="1"/>
  <c r="E22" i="1"/>
  <c r="D70" i="1"/>
  <c r="E63" i="1"/>
  <c r="E64" i="1"/>
  <c r="E65" i="1"/>
  <c r="E66" i="1"/>
  <c r="E67" i="1"/>
  <c r="E68" i="1"/>
  <c r="E69" i="1"/>
  <c r="E70" i="1"/>
  <c r="E62" i="1"/>
  <c r="E61" i="1"/>
  <c r="E17" i="1"/>
  <c r="E9" i="1"/>
  <c r="E10" i="1"/>
  <c r="E11" i="1"/>
  <c r="E12" i="1"/>
  <c r="E13" i="1"/>
  <c r="E14" i="1"/>
  <c r="E15" i="1"/>
  <c r="E16" i="1"/>
  <c r="E8" i="1"/>
  <c r="A20" i="2"/>
  <c r="A21" i="2"/>
  <c r="E2" i="1"/>
  <c r="E4" i="1" s="1"/>
  <c r="C8" i="2"/>
  <c r="D8" i="2" s="1"/>
  <c r="C9" i="2"/>
  <c r="D9" i="2" s="1"/>
  <c r="C10" i="2"/>
  <c r="D10" i="2" s="1"/>
  <c r="C11" i="2"/>
  <c r="D11" i="2" s="1"/>
  <c r="C12" i="2"/>
  <c r="D12" i="2" s="1"/>
  <c r="B21" i="2"/>
  <c r="A22" i="2"/>
  <c r="B22" i="2"/>
  <c r="A23" i="2"/>
  <c r="B23" i="2"/>
  <c r="A24" i="2"/>
  <c r="B24" i="2"/>
  <c r="B20" i="2"/>
  <c r="D13" i="2" l="1"/>
  <c r="B13" i="12"/>
  <c r="E13" i="12" s="1"/>
  <c r="A14" i="12"/>
  <c r="B14" i="11"/>
  <c r="E14" i="11" s="1"/>
  <c r="A15" i="11"/>
  <c r="B13" i="10"/>
  <c r="E13" i="10" s="1"/>
  <c r="A14" i="10"/>
  <c r="B13" i="9"/>
  <c r="E13" i="9" s="1"/>
  <c r="A14" i="9"/>
  <c r="B10" i="3"/>
  <c r="E10" i="3" s="1"/>
  <c r="B12" i="3"/>
  <c r="E12" i="3" s="1"/>
  <c r="B25" i="3"/>
  <c r="E25" i="3" s="1"/>
  <c r="B27" i="3"/>
  <c r="E27" i="3" s="1"/>
  <c r="B42" i="3"/>
  <c r="E42" i="3" s="1"/>
  <c r="B44" i="3"/>
  <c r="E44" i="3" s="1"/>
  <c r="B57" i="3"/>
  <c r="E57" i="3" s="1"/>
  <c r="B59" i="3"/>
  <c r="E59" i="3" s="1"/>
  <c r="B11" i="3"/>
  <c r="E11" i="3" s="1"/>
  <c r="B26" i="3"/>
  <c r="E26" i="3" s="1"/>
  <c r="B43" i="3"/>
  <c r="E43" i="3" s="1"/>
  <c r="B60" i="3"/>
  <c r="E60" i="3" s="1"/>
  <c r="B17" i="3"/>
  <c r="E17" i="3" s="1"/>
  <c r="B21" i="3"/>
  <c r="E21" i="3" s="1"/>
  <c r="B30" i="3"/>
  <c r="E30" i="3" s="1"/>
  <c r="B34" i="3"/>
  <c r="E34" i="3" s="1"/>
  <c r="B38" i="3"/>
  <c r="E38" i="3" s="1"/>
  <c r="B47" i="3"/>
  <c r="E47" i="3" s="1"/>
  <c r="B51" i="3"/>
  <c r="E51" i="3" s="1"/>
  <c r="B55" i="3"/>
  <c r="E55" i="3" s="1"/>
  <c r="B64" i="3"/>
  <c r="E64" i="3" s="1"/>
  <c r="B70" i="3"/>
  <c r="E70" i="3" s="1"/>
  <c r="B14" i="3"/>
  <c r="E14" i="3" s="1"/>
  <c r="B16" i="3"/>
  <c r="E16" i="3" s="1"/>
  <c r="B18" i="3"/>
  <c r="E18" i="3" s="1"/>
  <c r="B20" i="3"/>
  <c r="E20" i="3" s="1"/>
  <c r="B22" i="3"/>
  <c r="E22" i="3" s="1"/>
  <c r="B24" i="3"/>
  <c r="E24" i="3" s="1"/>
  <c r="B29" i="3"/>
  <c r="E29" i="3" s="1"/>
  <c r="B31" i="3"/>
  <c r="E31" i="3" s="1"/>
  <c r="B33" i="3"/>
  <c r="E33" i="3" s="1"/>
  <c r="B35" i="3"/>
  <c r="E35" i="3" s="1"/>
  <c r="B37" i="3"/>
  <c r="E37" i="3" s="1"/>
  <c r="B39" i="3"/>
  <c r="E39" i="3" s="1"/>
  <c r="B46" i="3"/>
  <c r="E46" i="3" s="1"/>
  <c r="B48" i="3"/>
  <c r="E48" i="3" s="1"/>
  <c r="B50" i="3"/>
  <c r="E50" i="3" s="1"/>
  <c r="B52" i="3"/>
  <c r="E52" i="3" s="1"/>
  <c r="B54" i="3"/>
  <c r="E54" i="3" s="1"/>
  <c r="B56" i="3"/>
  <c r="E56" i="3" s="1"/>
  <c r="B61" i="3"/>
  <c r="E61" i="3" s="1"/>
  <c r="B63" i="3"/>
  <c r="E63" i="3" s="1"/>
  <c r="B65" i="3"/>
  <c r="E65" i="3" s="1"/>
  <c r="B67" i="3"/>
  <c r="E67" i="3" s="1"/>
  <c r="B69" i="3"/>
  <c r="E69" i="3" s="1"/>
  <c r="B71" i="3"/>
  <c r="E71" i="3" s="1"/>
  <c r="B9" i="3"/>
  <c r="E9" i="3" s="1"/>
  <c r="B28" i="3"/>
  <c r="E28" i="3" s="1"/>
  <c r="B41" i="3"/>
  <c r="E41" i="3" s="1"/>
  <c r="B58" i="3"/>
  <c r="E58" i="3" s="1"/>
  <c r="B13" i="3"/>
  <c r="E13" i="3" s="1"/>
  <c r="B15" i="3"/>
  <c r="E15" i="3" s="1"/>
  <c r="B19" i="3"/>
  <c r="E19" i="3" s="1"/>
  <c r="B23" i="3"/>
  <c r="E23" i="3" s="1"/>
  <c r="B32" i="3"/>
  <c r="E32" i="3" s="1"/>
  <c r="B36" i="3"/>
  <c r="E36" i="3" s="1"/>
  <c r="B40" i="3"/>
  <c r="E40" i="3" s="1"/>
  <c r="B45" i="3"/>
  <c r="E45" i="3" s="1"/>
  <c r="B49" i="3"/>
  <c r="E49" i="3" s="1"/>
  <c r="B53" i="3"/>
  <c r="E53" i="3" s="1"/>
  <c r="B62" i="3"/>
  <c r="E62" i="3" s="1"/>
  <c r="B66" i="3"/>
  <c r="E66" i="3" s="1"/>
  <c r="B68" i="3"/>
  <c r="E68" i="3" s="1"/>
  <c r="B69" i="1"/>
  <c r="F69" i="1" s="1"/>
  <c r="B61" i="1"/>
  <c r="F61" i="1" s="1"/>
  <c r="B16" i="1"/>
  <c r="F16" i="1" s="1"/>
  <c r="B12" i="1"/>
  <c r="F12" i="1" s="1"/>
  <c r="B21" i="1"/>
  <c r="F21" i="1" s="1"/>
  <c r="B25" i="1"/>
  <c r="F25" i="1" s="1"/>
  <c r="B29" i="1"/>
  <c r="F29" i="1" s="1"/>
  <c r="B37" i="1"/>
  <c r="F37" i="1" s="1"/>
  <c r="B41" i="1"/>
  <c r="F41" i="1" s="1"/>
  <c r="B48" i="1"/>
  <c r="F48" i="1" s="1"/>
  <c r="B52" i="1"/>
  <c r="F52" i="1" s="1"/>
  <c r="B56" i="1"/>
  <c r="F56" i="1" s="1"/>
  <c r="B63" i="1"/>
  <c r="F63" i="1" s="1"/>
  <c r="B8" i="1"/>
  <c r="F8" i="1" s="1"/>
  <c r="B14" i="1"/>
  <c r="F14" i="1" s="1"/>
  <c r="B10" i="1"/>
  <c r="F10" i="1" s="1"/>
  <c r="B23" i="1"/>
  <c r="F23" i="1" s="1"/>
  <c r="B27" i="1"/>
  <c r="F27" i="1" s="1"/>
  <c r="B35" i="1"/>
  <c r="F35" i="1" s="1"/>
  <c r="B39" i="1"/>
  <c r="F39" i="1" s="1"/>
  <c r="B43" i="1"/>
  <c r="F43" i="1" s="1"/>
  <c r="B50" i="1"/>
  <c r="F50" i="1" s="1"/>
  <c r="B54" i="1"/>
  <c r="F54" i="1" s="1"/>
  <c r="B65" i="1"/>
  <c r="F65" i="1" s="1"/>
  <c r="B67" i="1"/>
  <c r="F67" i="1" s="1"/>
  <c r="B70" i="1"/>
  <c r="F70" i="1" s="1"/>
  <c r="B68" i="1"/>
  <c r="F68" i="1" s="1"/>
  <c r="B66" i="1"/>
  <c r="F66" i="1" s="1"/>
  <c r="B64" i="1"/>
  <c r="F64" i="1" s="1"/>
  <c r="B62" i="1"/>
  <c r="B57" i="1"/>
  <c r="F57" i="1" s="1"/>
  <c r="B55" i="1"/>
  <c r="F55" i="1" s="1"/>
  <c r="B53" i="1"/>
  <c r="F53" i="1" s="1"/>
  <c r="B51" i="1"/>
  <c r="F51" i="1" s="1"/>
  <c r="B49" i="1"/>
  <c r="B44" i="1"/>
  <c r="F44" i="1" s="1"/>
  <c r="B42" i="1"/>
  <c r="F42" i="1" s="1"/>
  <c r="B40" i="1"/>
  <c r="F40" i="1" s="1"/>
  <c r="B38" i="1"/>
  <c r="F38" i="1" s="1"/>
  <c r="B36" i="1"/>
  <c r="B30" i="1"/>
  <c r="F30" i="1" s="1"/>
  <c r="B28" i="1"/>
  <c r="F28" i="1" s="1"/>
  <c r="B26" i="1"/>
  <c r="F26" i="1" s="1"/>
  <c r="B24" i="1"/>
  <c r="F24" i="1" s="1"/>
  <c r="B22" i="1"/>
  <c r="B9" i="1"/>
  <c r="B11" i="1"/>
  <c r="F11" i="1" s="1"/>
  <c r="B13" i="1"/>
  <c r="F13" i="1" s="1"/>
  <c r="B15" i="1"/>
  <c r="F15" i="1" s="1"/>
  <c r="B17" i="1"/>
  <c r="F17" i="1" s="1"/>
  <c r="B79" i="3"/>
  <c r="E79" i="3" s="1"/>
  <c r="B77" i="3"/>
  <c r="E77" i="3" s="1"/>
  <c r="B75" i="3"/>
  <c r="E75" i="3" s="1"/>
  <c r="B73" i="3"/>
  <c r="E73" i="3" s="1"/>
  <c r="B72" i="3"/>
  <c r="E72" i="3" s="1"/>
  <c r="B80" i="3"/>
  <c r="E80" i="3" s="1"/>
  <c r="B78" i="3"/>
  <c r="E78" i="3" s="1"/>
  <c r="B76" i="3"/>
  <c r="E76" i="3" s="1"/>
  <c r="B74" i="3"/>
  <c r="E74" i="3" s="1"/>
  <c r="B8" i="3"/>
  <c r="E8" i="3" s="1"/>
  <c r="B14" i="12" l="1"/>
  <c r="E14" i="12" s="1"/>
  <c r="A15" i="12"/>
  <c r="B15" i="11"/>
  <c r="E15" i="11" s="1"/>
  <c r="A16" i="11"/>
  <c r="B14" i="10"/>
  <c r="E14" i="10" s="1"/>
  <c r="A15" i="10"/>
  <c r="B14" i="9"/>
  <c r="E14" i="9" s="1"/>
  <c r="A15" i="9"/>
  <c r="E81" i="3"/>
  <c r="F9" i="1"/>
  <c r="F18" i="1" s="1"/>
  <c r="F36" i="1"/>
  <c r="F45" i="1" s="1"/>
  <c r="F62" i="1"/>
  <c r="F71" i="1" s="1"/>
  <c r="F22" i="1"/>
  <c r="F31" i="1" s="1"/>
  <c r="F49" i="1"/>
  <c r="F58" i="1" s="1"/>
  <c r="B15" i="12" l="1"/>
  <c r="E15" i="12" s="1"/>
  <c r="A16" i="12"/>
  <c r="B16" i="11"/>
  <c r="E16" i="11" s="1"/>
  <c r="A17" i="11"/>
  <c r="B15" i="10"/>
  <c r="E15" i="10" s="1"/>
  <c r="A16" i="10"/>
  <c r="B15" i="9"/>
  <c r="E15" i="9" s="1"/>
  <c r="A16" i="9"/>
  <c r="B16" i="12" l="1"/>
  <c r="E16" i="12" s="1"/>
  <c r="A17" i="12"/>
  <c r="B17" i="11"/>
  <c r="E17" i="11" s="1"/>
  <c r="A18" i="11"/>
  <c r="B16" i="10"/>
  <c r="E16" i="10" s="1"/>
  <c r="A17" i="10"/>
  <c r="B16" i="9"/>
  <c r="E16" i="9" s="1"/>
  <c r="A17" i="9"/>
  <c r="B17" i="12" l="1"/>
  <c r="E17" i="12" s="1"/>
  <c r="A18" i="12"/>
  <c r="B18" i="11"/>
  <c r="E18" i="11" s="1"/>
  <c r="A19" i="11"/>
  <c r="B17" i="10"/>
  <c r="E17" i="10" s="1"/>
  <c r="A18" i="10"/>
  <c r="B17" i="9"/>
  <c r="E17" i="9" s="1"/>
  <c r="A18" i="9"/>
  <c r="B18" i="12" l="1"/>
  <c r="E18" i="12" s="1"/>
  <c r="A19" i="12"/>
  <c r="B19" i="11"/>
  <c r="E19" i="11" s="1"/>
  <c r="A20" i="11"/>
  <c r="B18" i="10"/>
  <c r="E18" i="10" s="1"/>
  <c r="A19" i="10"/>
  <c r="B18" i="9"/>
  <c r="E18" i="9" s="1"/>
  <c r="A19" i="9"/>
  <c r="B19" i="12" l="1"/>
  <c r="E19" i="12" s="1"/>
  <c r="A20" i="12"/>
  <c r="B20" i="11"/>
  <c r="E20" i="11" s="1"/>
  <c r="A21" i="11"/>
  <c r="B19" i="10"/>
  <c r="E19" i="10" s="1"/>
  <c r="A20" i="10"/>
  <c r="B19" i="9"/>
  <c r="E19" i="9" s="1"/>
  <c r="A20" i="9"/>
  <c r="B20" i="12" l="1"/>
  <c r="E20" i="12" s="1"/>
  <c r="A21" i="12"/>
  <c r="B21" i="11"/>
  <c r="E21" i="11" s="1"/>
  <c r="A22" i="11"/>
  <c r="B20" i="10"/>
  <c r="E20" i="10" s="1"/>
  <c r="A21" i="10"/>
  <c r="B20" i="9"/>
  <c r="E20" i="9" s="1"/>
  <c r="A21" i="9"/>
  <c r="B21" i="12" l="1"/>
  <c r="E21" i="12" s="1"/>
  <c r="A22" i="12"/>
  <c r="B22" i="11"/>
  <c r="E22" i="11" s="1"/>
  <c r="A23" i="11"/>
  <c r="B21" i="10"/>
  <c r="E21" i="10" s="1"/>
  <c r="A22" i="10"/>
  <c r="B21" i="9"/>
  <c r="E21" i="9" s="1"/>
  <c r="A22" i="9"/>
  <c r="B22" i="12" l="1"/>
  <c r="E22" i="12" s="1"/>
  <c r="A23" i="12"/>
  <c r="B23" i="11"/>
  <c r="E23" i="11" s="1"/>
  <c r="A24" i="11"/>
  <c r="B22" i="10"/>
  <c r="E22" i="10" s="1"/>
  <c r="A23" i="10"/>
  <c r="B22" i="9"/>
  <c r="E22" i="9" s="1"/>
  <c r="A23" i="9"/>
  <c r="B23" i="12" l="1"/>
  <c r="E23" i="12" s="1"/>
  <c r="A24" i="12"/>
  <c r="B24" i="11"/>
  <c r="E24" i="11" s="1"/>
  <c r="A25" i="11"/>
  <c r="B23" i="10"/>
  <c r="E23" i="10" s="1"/>
  <c r="A24" i="10"/>
  <c r="B23" i="9"/>
  <c r="E23" i="9" s="1"/>
  <c r="A24" i="9"/>
  <c r="B24" i="12" l="1"/>
  <c r="E24" i="12" s="1"/>
  <c r="A25" i="12"/>
  <c r="B25" i="11"/>
  <c r="E25" i="11" s="1"/>
  <c r="A26" i="11"/>
  <c r="B24" i="10"/>
  <c r="E24" i="10" s="1"/>
  <c r="A25" i="10"/>
  <c r="B24" i="9"/>
  <c r="E24" i="9" s="1"/>
  <c r="A25" i="9"/>
  <c r="B25" i="12" l="1"/>
  <c r="E25" i="12" s="1"/>
  <c r="A26" i="12"/>
  <c r="B26" i="11"/>
  <c r="E26" i="11" s="1"/>
  <c r="A27" i="11"/>
  <c r="B25" i="10"/>
  <c r="E25" i="10" s="1"/>
  <c r="A26" i="10"/>
  <c r="B25" i="9"/>
  <c r="E25" i="9" s="1"/>
  <c r="A26" i="9"/>
  <c r="B26" i="12" l="1"/>
  <c r="E26" i="12" s="1"/>
  <c r="A27" i="12"/>
  <c r="B27" i="11"/>
  <c r="E27" i="11" s="1"/>
  <c r="A28" i="11"/>
  <c r="B26" i="10"/>
  <c r="E26" i="10" s="1"/>
  <c r="A27" i="10"/>
  <c r="B26" i="9"/>
  <c r="E26" i="9" s="1"/>
  <c r="A27" i="9"/>
  <c r="B27" i="12" l="1"/>
  <c r="E27" i="12" s="1"/>
  <c r="A28" i="12"/>
  <c r="B28" i="11"/>
  <c r="E28" i="11" s="1"/>
  <c r="A29" i="11"/>
  <c r="B27" i="10"/>
  <c r="E27" i="10" s="1"/>
  <c r="A28" i="10"/>
  <c r="B27" i="9"/>
  <c r="E27" i="9" s="1"/>
  <c r="A28" i="9"/>
  <c r="B28" i="12" l="1"/>
  <c r="E28" i="12" s="1"/>
  <c r="A29" i="12"/>
  <c r="B29" i="11"/>
  <c r="E29" i="11" s="1"/>
  <c r="A30" i="11"/>
  <c r="B28" i="10"/>
  <c r="E28" i="10" s="1"/>
  <c r="A29" i="10"/>
  <c r="B28" i="9"/>
  <c r="E28" i="9" s="1"/>
  <c r="A29" i="9"/>
  <c r="B29" i="12" l="1"/>
  <c r="E29" i="12" s="1"/>
  <c r="A30" i="12"/>
  <c r="B30" i="11"/>
  <c r="E30" i="11" s="1"/>
  <c r="A31" i="11"/>
  <c r="B29" i="10"/>
  <c r="E29" i="10" s="1"/>
  <c r="A30" i="10"/>
  <c r="B29" i="9"/>
  <c r="E29" i="9" s="1"/>
  <c r="A30" i="9"/>
  <c r="B30" i="12" l="1"/>
  <c r="E30" i="12" s="1"/>
  <c r="A31" i="12"/>
  <c r="B31" i="11"/>
  <c r="E31" i="11" s="1"/>
  <c r="A32" i="11"/>
  <c r="B30" i="10"/>
  <c r="E30" i="10" s="1"/>
  <c r="A31" i="10"/>
  <c r="B30" i="9"/>
  <c r="E30" i="9" s="1"/>
  <c r="A31" i="9"/>
  <c r="B31" i="12" l="1"/>
  <c r="E31" i="12" s="1"/>
  <c r="A32" i="12"/>
  <c r="B32" i="11"/>
  <c r="E32" i="11" s="1"/>
  <c r="A33" i="11"/>
  <c r="B31" i="10"/>
  <c r="E31" i="10" s="1"/>
  <c r="A32" i="10"/>
  <c r="B31" i="9"/>
  <c r="E31" i="9" s="1"/>
  <c r="A32" i="9"/>
  <c r="B32" i="12" l="1"/>
  <c r="E32" i="12" s="1"/>
  <c r="A33" i="12"/>
  <c r="B33" i="11"/>
  <c r="E33" i="11" s="1"/>
  <c r="A34" i="11"/>
  <c r="B32" i="10"/>
  <c r="E32" i="10" s="1"/>
  <c r="A33" i="10"/>
  <c r="B32" i="9"/>
  <c r="E32" i="9" s="1"/>
  <c r="A33" i="9"/>
  <c r="B33" i="12" l="1"/>
  <c r="E33" i="12" s="1"/>
  <c r="A34" i="12"/>
  <c r="B34" i="11"/>
  <c r="E34" i="11" s="1"/>
  <c r="A35" i="11"/>
  <c r="B33" i="10"/>
  <c r="E33" i="10" s="1"/>
  <c r="A34" i="10"/>
  <c r="B33" i="9"/>
  <c r="E33" i="9" s="1"/>
  <c r="A34" i="9"/>
  <c r="B34" i="12" l="1"/>
  <c r="E34" i="12" s="1"/>
  <c r="A35" i="12"/>
  <c r="B35" i="11"/>
  <c r="E35" i="11" s="1"/>
  <c r="A36" i="11"/>
  <c r="B34" i="10"/>
  <c r="E34" i="10" s="1"/>
  <c r="A35" i="10"/>
  <c r="B34" i="9"/>
  <c r="E34" i="9" s="1"/>
  <c r="A35" i="9"/>
  <c r="B35" i="12" l="1"/>
  <c r="E35" i="12" s="1"/>
  <c r="A36" i="12"/>
  <c r="B36" i="11"/>
  <c r="E36" i="11" s="1"/>
  <c r="A37" i="11"/>
  <c r="B35" i="10"/>
  <c r="E35" i="10" s="1"/>
  <c r="A36" i="10"/>
  <c r="B35" i="9"/>
  <c r="E35" i="9" s="1"/>
  <c r="A36" i="9"/>
  <c r="B36" i="12" l="1"/>
  <c r="E36" i="12" s="1"/>
  <c r="A37" i="12"/>
  <c r="B37" i="11"/>
  <c r="E37" i="11" s="1"/>
  <c r="A38" i="11"/>
  <c r="B36" i="10"/>
  <c r="E36" i="10" s="1"/>
  <c r="A37" i="10"/>
  <c r="B36" i="9"/>
  <c r="E36" i="9" s="1"/>
  <c r="A37" i="9"/>
  <c r="B37" i="12" l="1"/>
  <c r="E37" i="12" s="1"/>
  <c r="A38" i="12"/>
  <c r="B38" i="11"/>
  <c r="E38" i="11" s="1"/>
  <c r="A39" i="11"/>
  <c r="B37" i="10"/>
  <c r="E37" i="10" s="1"/>
  <c r="A38" i="10"/>
  <c r="B37" i="9"/>
  <c r="E37" i="9" s="1"/>
  <c r="A38" i="9"/>
  <c r="B38" i="12" l="1"/>
  <c r="E38" i="12" s="1"/>
  <c r="A39" i="12"/>
  <c r="B39" i="11"/>
  <c r="E39" i="11" s="1"/>
  <c r="A40" i="11"/>
  <c r="B38" i="10"/>
  <c r="E38" i="10" s="1"/>
  <c r="A39" i="10"/>
  <c r="B38" i="9"/>
  <c r="E38" i="9" s="1"/>
  <c r="A39" i="9"/>
  <c r="B39" i="12" l="1"/>
  <c r="E39" i="12" s="1"/>
  <c r="A40" i="12"/>
  <c r="B40" i="11"/>
  <c r="E40" i="11" s="1"/>
  <c r="A41" i="11"/>
  <c r="B39" i="10"/>
  <c r="E39" i="10" s="1"/>
  <c r="A40" i="10"/>
  <c r="B39" i="9"/>
  <c r="E39" i="9" s="1"/>
  <c r="A40" i="9"/>
  <c r="B40" i="12" l="1"/>
  <c r="E40" i="12" s="1"/>
  <c r="A41" i="12"/>
  <c r="B41" i="11"/>
  <c r="E41" i="11" s="1"/>
  <c r="A42" i="11"/>
  <c r="B40" i="10"/>
  <c r="E40" i="10" s="1"/>
  <c r="A41" i="10"/>
  <c r="B40" i="9"/>
  <c r="E40" i="9" s="1"/>
  <c r="A41" i="9"/>
  <c r="B41" i="12" l="1"/>
  <c r="E41" i="12" s="1"/>
  <c r="A42" i="12"/>
  <c r="B42" i="11"/>
  <c r="E42" i="11" s="1"/>
  <c r="A43" i="11"/>
  <c r="B41" i="10"/>
  <c r="E41" i="10" s="1"/>
  <c r="A42" i="10"/>
  <c r="B41" i="9"/>
  <c r="E41" i="9" s="1"/>
  <c r="A42" i="9"/>
  <c r="B42" i="12" l="1"/>
  <c r="E42" i="12" s="1"/>
  <c r="A43" i="12"/>
  <c r="B43" i="11"/>
  <c r="E43" i="11" s="1"/>
  <c r="A44" i="11"/>
  <c r="B42" i="10"/>
  <c r="E42" i="10" s="1"/>
  <c r="A43" i="10"/>
  <c r="B42" i="9"/>
  <c r="E42" i="9" s="1"/>
  <c r="A43" i="9"/>
  <c r="B43" i="12" l="1"/>
  <c r="E43" i="12" s="1"/>
  <c r="A44" i="12"/>
  <c r="B44" i="11"/>
  <c r="E44" i="11" s="1"/>
  <c r="A45" i="11"/>
  <c r="B43" i="10"/>
  <c r="E43" i="10" s="1"/>
  <c r="A44" i="10"/>
  <c r="B43" i="9"/>
  <c r="E43" i="9" s="1"/>
  <c r="A44" i="9"/>
  <c r="B44" i="12" l="1"/>
  <c r="E44" i="12" s="1"/>
  <c r="A45" i="12"/>
  <c r="B45" i="11"/>
  <c r="E45" i="11" s="1"/>
  <c r="A46" i="11"/>
  <c r="B44" i="10"/>
  <c r="E44" i="10" s="1"/>
  <c r="A45" i="10"/>
  <c r="B44" i="9"/>
  <c r="E44" i="9" s="1"/>
  <c r="A45" i="9"/>
  <c r="B45" i="12" l="1"/>
  <c r="E45" i="12" s="1"/>
  <c r="A46" i="12"/>
  <c r="B46" i="11"/>
  <c r="E46" i="11" s="1"/>
  <c r="A47" i="11"/>
  <c r="B45" i="10"/>
  <c r="E45" i="10" s="1"/>
  <c r="A46" i="10"/>
  <c r="B45" i="9"/>
  <c r="E45" i="9" s="1"/>
  <c r="A46" i="9"/>
  <c r="B46" i="12" l="1"/>
  <c r="E46" i="12" s="1"/>
  <c r="A47" i="12"/>
  <c r="B47" i="11"/>
  <c r="E47" i="11" s="1"/>
  <c r="A48" i="11"/>
  <c r="B46" i="10"/>
  <c r="E46" i="10" s="1"/>
  <c r="A47" i="10"/>
  <c r="B46" i="9"/>
  <c r="E46" i="9" s="1"/>
  <c r="A47" i="9"/>
  <c r="B47" i="12" l="1"/>
  <c r="E47" i="12" s="1"/>
  <c r="A48" i="12"/>
  <c r="B48" i="11"/>
  <c r="E48" i="11" s="1"/>
  <c r="A49" i="11"/>
  <c r="B47" i="10"/>
  <c r="E47" i="10" s="1"/>
  <c r="A48" i="10"/>
  <c r="B47" i="9"/>
  <c r="E47" i="9" s="1"/>
  <c r="A48" i="9"/>
  <c r="B48" i="12" l="1"/>
  <c r="E48" i="12" s="1"/>
  <c r="A49" i="12"/>
  <c r="B49" i="11"/>
  <c r="E49" i="11" s="1"/>
  <c r="A50" i="11"/>
  <c r="B48" i="10"/>
  <c r="E48" i="10" s="1"/>
  <c r="A49" i="10"/>
  <c r="B48" i="9"/>
  <c r="E48" i="9" s="1"/>
  <c r="A49" i="9"/>
  <c r="B49" i="12" l="1"/>
  <c r="E49" i="12" s="1"/>
  <c r="A50" i="12"/>
  <c r="B50" i="11"/>
  <c r="E50" i="11" s="1"/>
  <c r="A51" i="11"/>
  <c r="B49" i="10"/>
  <c r="E49" i="10" s="1"/>
  <c r="A50" i="10"/>
  <c r="B49" i="9"/>
  <c r="E49" i="9" s="1"/>
  <c r="A50" i="9"/>
  <c r="B50" i="12" l="1"/>
  <c r="E50" i="12" s="1"/>
  <c r="A51" i="12"/>
  <c r="B51" i="11"/>
  <c r="E51" i="11" s="1"/>
  <c r="A52" i="11"/>
  <c r="B50" i="10"/>
  <c r="E50" i="10" s="1"/>
  <c r="A51" i="10"/>
  <c r="B50" i="9"/>
  <c r="E50" i="9" s="1"/>
  <c r="A51" i="9"/>
  <c r="B51" i="12" l="1"/>
  <c r="E51" i="12" s="1"/>
  <c r="A52" i="12"/>
  <c r="B52" i="11"/>
  <c r="E52" i="11" s="1"/>
  <c r="A53" i="11"/>
  <c r="B51" i="10"/>
  <c r="E51" i="10" s="1"/>
  <c r="A52" i="10"/>
  <c r="B51" i="9"/>
  <c r="E51" i="9" s="1"/>
  <c r="A52" i="9"/>
  <c r="B52" i="12" l="1"/>
  <c r="E52" i="12" s="1"/>
  <c r="A53" i="12"/>
  <c r="B53" i="11"/>
  <c r="E53" i="11" s="1"/>
  <c r="A54" i="11"/>
  <c r="B52" i="10"/>
  <c r="E52" i="10" s="1"/>
  <c r="A53" i="10"/>
  <c r="B52" i="9"/>
  <c r="E52" i="9" s="1"/>
  <c r="A53" i="9"/>
  <c r="B53" i="12" l="1"/>
  <c r="E53" i="12" s="1"/>
  <c r="A54" i="12"/>
  <c r="B54" i="11"/>
  <c r="E54" i="11" s="1"/>
  <c r="A55" i="11"/>
  <c r="B53" i="10"/>
  <c r="E53" i="10" s="1"/>
  <c r="A54" i="10"/>
  <c r="B53" i="9"/>
  <c r="E53" i="9" s="1"/>
  <c r="A54" i="9"/>
  <c r="B54" i="12" l="1"/>
  <c r="E54" i="12" s="1"/>
  <c r="A55" i="12"/>
  <c r="B55" i="11"/>
  <c r="E55" i="11" s="1"/>
  <c r="A56" i="11"/>
  <c r="B54" i="10"/>
  <c r="E54" i="10" s="1"/>
  <c r="A55" i="10"/>
  <c r="B54" i="9"/>
  <c r="E54" i="9" s="1"/>
  <c r="A55" i="9"/>
  <c r="B55" i="12" l="1"/>
  <c r="E55" i="12" s="1"/>
  <c r="A56" i="12"/>
  <c r="B56" i="11"/>
  <c r="E56" i="11" s="1"/>
  <c r="A57" i="11"/>
  <c r="B55" i="10"/>
  <c r="E55" i="10" s="1"/>
  <c r="A56" i="10"/>
  <c r="B55" i="9"/>
  <c r="E55" i="9" s="1"/>
  <c r="A56" i="9"/>
  <c r="B56" i="12" l="1"/>
  <c r="E56" i="12" s="1"/>
  <c r="A57" i="12"/>
  <c r="B57" i="11"/>
  <c r="E57" i="11" s="1"/>
  <c r="A58" i="11"/>
  <c r="B56" i="10"/>
  <c r="E56" i="10" s="1"/>
  <c r="A57" i="10"/>
  <c r="B56" i="9"/>
  <c r="E56" i="9" s="1"/>
  <c r="A57" i="9"/>
  <c r="B57" i="12" l="1"/>
  <c r="E57" i="12" s="1"/>
  <c r="A58" i="12"/>
  <c r="B58" i="11"/>
  <c r="E58" i="11" s="1"/>
  <c r="A59" i="11"/>
  <c r="B57" i="10"/>
  <c r="E57" i="10" s="1"/>
  <c r="A58" i="10"/>
  <c r="B57" i="9"/>
  <c r="E57" i="9" s="1"/>
  <c r="A58" i="9"/>
  <c r="B58" i="12" l="1"/>
  <c r="E58" i="12" s="1"/>
  <c r="A59" i="12"/>
  <c r="B59" i="11"/>
  <c r="E59" i="11" s="1"/>
  <c r="A60" i="11"/>
  <c r="B58" i="10"/>
  <c r="E58" i="10" s="1"/>
  <c r="A59" i="10"/>
  <c r="B58" i="9"/>
  <c r="E58" i="9" s="1"/>
  <c r="A59" i="9"/>
  <c r="B59" i="12" l="1"/>
  <c r="E59" i="12" s="1"/>
  <c r="A60" i="12"/>
  <c r="B60" i="11"/>
  <c r="E60" i="11" s="1"/>
  <c r="A61" i="11"/>
  <c r="B59" i="10"/>
  <c r="E59" i="10" s="1"/>
  <c r="A60" i="10"/>
  <c r="B59" i="9"/>
  <c r="E59" i="9" s="1"/>
  <c r="A60" i="9"/>
  <c r="B60" i="12" l="1"/>
  <c r="E60" i="12" s="1"/>
  <c r="A61" i="12"/>
  <c r="B61" i="11"/>
  <c r="E61" i="11" s="1"/>
  <c r="A62" i="11"/>
  <c r="B60" i="10"/>
  <c r="E60" i="10" s="1"/>
  <c r="A61" i="10"/>
  <c r="B60" i="9"/>
  <c r="E60" i="9" s="1"/>
  <c r="A61" i="9"/>
  <c r="B61" i="12" l="1"/>
  <c r="E61" i="12" s="1"/>
  <c r="A62" i="12"/>
  <c r="B62" i="11"/>
  <c r="E62" i="11" s="1"/>
  <c r="A63" i="11"/>
  <c r="B61" i="10"/>
  <c r="E61" i="10" s="1"/>
  <c r="A62" i="10"/>
  <c r="B61" i="9"/>
  <c r="E61" i="9" s="1"/>
  <c r="A62" i="9"/>
  <c r="B62" i="12" l="1"/>
  <c r="E62" i="12" s="1"/>
  <c r="A63" i="12"/>
  <c r="B63" i="11"/>
  <c r="E63" i="11" s="1"/>
  <c r="A64" i="11"/>
  <c r="B62" i="10"/>
  <c r="E62" i="10" s="1"/>
  <c r="A63" i="10"/>
  <c r="B62" i="9"/>
  <c r="E62" i="9" s="1"/>
  <c r="A63" i="9"/>
  <c r="B63" i="12" l="1"/>
  <c r="E63" i="12" s="1"/>
  <c r="A64" i="12"/>
  <c r="B64" i="11"/>
  <c r="E64" i="11" s="1"/>
  <c r="A65" i="11"/>
  <c r="B63" i="10"/>
  <c r="E63" i="10" s="1"/>
  <c r="A64" i="10"/>
  <c r="B63" i="9"/>
  <c r="E63" i="9" s="1"/>
  <c r="A64" i="9"/>
  <c r="B64" i="12" l="1"/>
  <c r="E64" i="12" s="1"/>
  <c r="A65" i="12"/>
  <c r="B65" i="11"/>
  <c r="E65" i="11" s="1"/>
  <c r="A66" i="11"/>
  <c r="B64" i="10"/>
  <c r="E64" i="10" s="1"/>
  <c r="A65" i="10"/>
  <c r="B64" i="9"/>
  <c r="E64" i="9" s="1"/>
  <c r="A65" i="9"/>
  <c r="B65" i="12" l="1"/>
  <c r="E65" i="12" s="1"/>
  <c r="A66" i="12"/>
  <c r="B66" i="11"/>
  <c r="E66" i="11" s="1"/>
  <c r="A67" i="11"/>
  <c r="B65" i="10"/>
  <c r="E65" i="10" s="1"/>
  <c r="A66" i="10"/>
  <c r="B65" i="9"/>
  <c r="E65" i="9" s="1"/>
  <c r="A66" i="9"/>
  <c r="B66" i="12" l="1"/>
  <c r="E66" i="12" s="1"/>
  <c r="A67" i="12"/>
  <c r="B67" i="11"/>
  <c r="E67" i="11" s="1"/>
  <c r="A68" i="11"/>
  <c r="B66" i="10"/>
  <c r="E66" i="10" s="1"/>
  <c r="A67" i="10"/>
  <c r="B66" i="9"/>
  <c r="E66" i="9" s="1"/>
  <c r="A67" i="9"/>
  <c r="B67" i="12" l="1"/>
  <c r="E67" i="12" s="1"/>
  <c r="A68" i="12"/>
  <c r="B68" i="11"/>
  <c r="E68" i="11" s="1"/>
  <c r="A69" i="11"/>
  <c r="B67" i="10"/>
  <c r="E67" i="10" s="1"/>
  <c r="A68" i="10"/>
  <c r="B67" i="9"/>
  <c r="E67" i="9" s="1"/>
  <c r="A68" i="9"/>
  <c r="B68" i="12" l="1"/>
  <c r="E68" i="12" s="1"/>
  <c r="A69" i="12"/>
  <c r="B69" i="11"/>
  <c r="E69" i="11" s="1"/>
  <c r="A70" i="11"/>
  <c r="B68" i="10"/>
  <c r="E68" i="10" s="1"/>
  <c r="A69" i="10"/>
  <c r="B68" i="9"/>
  <c r="E68" i="9" s="1"/>
  <c r="A69" i="9"/>
  <c r="B69" i="12" l="1"/>
  <c r="E69" i="12" s="1"/>
  <c r="A70" i="12"/>
  <c r="B70" i="11"/>
  <c r="E70" i="11" s="1"/>
  <c r="A71" i="11"/>
  <c r="B69" i="10"/>
  <c r="E69" i="10" s="1"/>
  <c r="A70" i="10"/>
  <c r="B69" i="9"/>
  <c r="E69" i="9" s="1"/>
  <c r="A70" i="9"/>
  <c r="B70" i="12" l="1"/>
  <c r="E70" i="12" s="1"/>
  <c r="A71" i="12"/>
  <c r="B71" i="11"/>
  <c r="E71" i="11" s="1"/>
  <c r="A72" i="11"/>
  <c r="B70" i="10"/>
  <c r="E70" i="10" s="1"/>
  <c r="A71" i="10"/>
  <c r="B70" i="9"/>
  <c r="E70" i="9" s="1"/>
  <c r="A71" i="9"/>
  <c r="B71" i="12" l="1"/>
  <c r="E71" i="12" s="1"/>
  <c r="A72" i="12"/>
  <c r="B72" i="11"/>
  <c r="E72" i="11" s="1"/>
  <c r="A73" i="11"/>
  <c r="B71" i="10"/>
  <c r="E71" i="10" s="1"/>
  <c r="A72" i="10"/>
  <c r="B71" i="9"/>
  <c r="E71" i="9" s="1"/>
  <c r="A72" i="9"/>
  <c r="B72" i="12" l="1"/>
  <c r="E72" i="12" s="1"/>
  <c r="A73" i="12"/>
  <c r="B73" i="11"/>
  <c r="E73" i="11" s="1"/>
  <c r="A74" i="11"/>
  <c r="B72" i="10"/>
  <c r="E72" i="10" s="1"/>
  <c r="A73" i="10"/>
  <c r="B72" i="9"/>
  <c r="E72" i="9" s="1"/>
  <c r="A73" i="9"/>
  <c r="B73" i="12" l="1"/>
  <c r="E73" i="12" s="1"/>
  <c r="A74" i="12"/>
  <c r="B74" i="11"/>
  <c r="E74" i="11" s="1"/>
  <c r="A75" i="11"/>
  <c r="B73" i="10"/>
  <c r="E73" i="10" s="1"/>
  <c r="A74" i="10"/>
  <c r="B73" i="9"/>
  <c r="E73" i="9" s="1"/>
  <c r="A74" i="9"/>
  <c r="B74" i="12" l="1"/>
  <c r="E74" i="12" s="1"/>
  <c r="A75" i="12"/>
  <c r="B75" i="11"/>
  <c r="E75" i="11" s="1"/>
  <c r="A76" i="11"/>
  <c r="B74" i="10"/>
  <c r="E74" i="10" s="1"/>
  <c r="A75" i="10"/>
  <c r="B74" i="9"/>
  <c r="E74" i="9" s="1"/>
  <c r="A75" i="9"/>
  <c r="B75" i="12" l="1"/>
  <c r="E75" i="12" s="1"/>
  <c r="A76" i="12"/>
  <c r="B76" i="11"/>
  <c r="E76" i="11" s="1"/>
  <c r="A77" i="11"/>
  <c r="B75" i="10"/>
  <c r="E75" i="10" s="1"/>
  <c r="A76" i="10"/>
  <c r="B75" i="9"/>
  <c r="E75" i="9" s="1"/>
  <c r="A76" i="9"/>
  <c r="B76" i="12" l="1"/>
  <c r="E76" i="12" s="1"/>
  <c r="A77" i="12"/>
  <c r="B77" i="11"/>
  <c r="E77" i="11" s="1"/>
  <c r="A78" i="11"/>
  <c r="B76" i="10"/>
  <c r="E76" i="10" s="1"/>
  <c r="A77" i="10"/>
  <c r="B76" i="9"/>
  <c r="E76" i="9" s="1"/>
  <c r="A77" i="9"/>
  <c r="B77" i="12" l="1"/>
  <c r="E77" i="12" s="1"/>
  <c r="A78" i="12"/>
  <c r="B78" i="11"/>
  <c r="E78" i="11" s="1"/>
  <c r="A79" i="11"/>
  <c r="B77" i="10"/>
  <c r="E77" i="10" s="1"/>
  <c r="A78" i="10"/>
  <c r="B77" i="9"/>
  <c r="E77" i="9" s="1"/>
  <c r="A78" i="9"/>
  <c r="B78" i="12" l="1"/>
  <c r="E78" i="12" s="1"/>
  <c r="A79" i="12"/>
  <c r="B79" i="11"/>
  <c r="E79" i="11" s="1"/>
  <c r="A80" i="11"/>
  <c r="B80" i="11" s="1"/>
  <c r="E80" i="11" s="1"/>
  <c r="E81" i="11" s="1"/>
  <c r="B78" i="10"/>
  <c r="E78" i="10" s="1"/>
  <c r="A79" i="10"/>
  <c r="B78" i="9"/>
  <c r="E78" i="9" s="1"/>
  <c r="A79" i="9"/>
  <c r="B79" i="12" l="1"/>
  <c r="E79" i="12" s="1"/>
  <c r="A80" i="12"/>
  <c r="B80" i="12" s="1"/>
  <c r="E80" i="12" s="1"/>
  <c r="E81" i="12" s="1"/>
  <c r="B79" i="10"/>
  <c r="E79" i="10" s="1"/>
  <c r="A80" i="10"/>
  <c r="B80" i="10" s="1"/>
  <c r="E80" i="10" s="1"/>
  <c r="B79" i="9"/>
  <c r="E79" i="9" s="1"/>
  <c r="A80" i="9"/>
  <c r="B80" i="9" s="1"/>
  <c r="E80" i="9" s="1"/>
  <c r="E81" i="9" s="1"/>
  <c r="E81" i="10" l="1"/>
</calcChain>
</file>

<file path=xl/sharedStrings.xml><?xml version="1.0" encoding="utf-8"?>
<sst xmlns="http://schemas.openxmlformats.org/spreadsheetml/2006/main" count="201" uniqueCount="53">
  <si>
    <t>Convert absorbance to concentration:</t>
  </si>
  <si>
    <t>mol/L</t>
  </si>
  <si>
    <t>absorbance of that solution</t>
  </si>
  <si>
    <r>
      <t xml:space="preserve">concentraion of a standard solution of </t>
    </r>
    <r>
      <rPr>
        <i/>
        <sz val="10"/>
        <rFont val="Arial"/>
        <family val="2"/>
      </rPr>
      <t>p</t>
    </r>
    <r>
      <rPr>
        <sz val="10"/>
        <rFont val="Arial"/>
        <family val="2"/>
      </rPr>
      <t>-nitrophenol</t>
    </r>
  </si>
  <si>
    <t>ε</t>
  </si>
  <si>
    <t>Absorbance</t>
  </si>
  <si>
    <t>[P]</t>
  </si>
  <si>
    <t>30 nmol</t>
  </si>
  <si>
    <t>time/s</t>
  </si>
  <si>
    <t>600 nmol</t>
  </si>
  <si>
    <r>
      <t>v</t>
    </r>
    <r>
      <rPr>
        <vertAlign val="subscript"/>
        <sz val="10"/>
        <rFont val="Arial"/>
        <family val="2"/>
      </rPr>
      <t>o</t>
    </r>
  </si>
  <si>
    <r>
      <t>1/</t>
    </r>
    <r>
      <rPr>
        <i/>
        <sz val="10"/>
        <rFont val="Arial"/>
        <family val="2"/>
      </rPr>
      <t>v</t>
    </r>
    <r>
      <rPr>
        <vertAlign val="subscript"/>
        <sz val="10"/>
        <rFont val="Arial"/>
        <family val="2"/>
      </rPr>
      <t>o</t>
    </r>
  </si>
  <si>
    <r>
      <t>K</t>
    </r>
    <r>
      <rPr>
        <vertAlign val="subscript"/>
        <sz val="10"/>
        <rFont val="Arial"/>
        <family val="2"/>
      </rPr>
      <t>M</t>
    </r>
  </si>
  <si>
    <r>
      <t>v</t>
    </r>
    <r>
      <rPr>
        <vertAlign val="subscript"/>
        <sz val="10"/>
        <rFont val="Arial"/>
        <family val="2"/>
      </rPr>
      <t>o</t>
    </r>
    <r>
      <rPr>
        <sz val="10"/>
        <rFont val="Arial"/>
        <family val="2"/>
      </rPr>
      <t>calculated</t>
    </r>
  </si>
  <si>
    <t>Difference</t>
  </si>
  <si>
    <t>Sum of diffs:</t>
  </si>
  <si>
    <t>k</t>
  </si>
  <si>
    <t>Calculated [P]</t>
  </si>
  <si>
    <r>
      <t xml:space="preserve">initial rate, </t>
    </r>
    <r>
      <rPr>
        <i/>
        <sz val="10"/>
        <rFont val="Arial"/>
        <family val="2"/>
      </rPr>
      <t>v</t>
    </r>
    <r>
      <rPr>
        <vertAlign val="subscript"/>
        <sz val="10"/>
        <rFont val="Arial"/>
        <family val="2"/>
      </rPr>
      <t>o</t>
    </r>
  </si>
  <si>
    <t>Names:</t>
  </si>
  <si>
    <t>Directions:</t>
  </si>
  <si>
    <r>
      <t xml:space="preserve">initial rate, </t>
    </r>
    <r>
      <rPr>
        <i/>
        <sz val="10"/>
        <rFont val="Arial"/>
        <family val="2"/>
      </rPr>
      <t>v</t>
    </r>
    <r>
      <rPr>
        <vertAlign val="subscript"/>
        <sz val="10"/>
        <rFont val="Arial"/>
        <family val="2"/>
      </rPr>
      <t>0</t>
    </r>
  </si>
  <si>
    <r>
      <t>[</t>
    </r>
    <r>
      <rPr>
        <i/>
        <sz val="10"/>
        <rFont val="Arial"/>
        <family val="2"/>
      </rPr>
      <t>P</t>
    </r>
    <r>
      <rPr>
        <sz val="10"/>
        <rFont val="Arial"/>
        <family val="2"/>
      </rPr>
      <t>]</t>
    </r>
    <r>
      <rPr>
        <vertAlign val="subscript"/>
        <sz val="10"/>
        <rFont val="Arial"/>
        <family val="2"/>
      </rPr>
      <t>calc</t>
    </r>
  </si>
  <si>
    <r>
      <t>|[</t>
    </r>
    <r>
      <rPr>
        <i/>
        <sz val="10"/>
        <rFont val="Arial"/>
        <family val="2"/>
      </rPr>
      <t>P</t>
    </r>
    <r>
      <rPr>
        <sz val="10"/>
        <rFont val="Arial"/>
        <family val="2"/>
      </rPr>
      <t>] - [</t>
    </r>
    <r>
      <rPr>
        <i/>
        <sz val="10"/>
        <rFont val="Arial"/>
        <family val="2"/>
      </rPr>
      <t>P</t>
    </r>
    <r>
      <rPr>
        <sz val="10"/>
        <rFont val="Arial"/>
        <family val="2"/>
      </rPr>
      <t>]</t>
    </r>
    <r>
      <rPr>
        <vertAlign val="subscript"/>
        <sz val="10"/>
        <rFont val="Arial"/>
        <family val="2"/>
      </rPr>
      <t>calc</t>
    </r>
    <r>
      <rPr>
        <sz val="10"/>
        <rFont val="Arial"/>
        <family val="2"/>
      </rPr>
      <t>|</t>
    </r>
  </si>
  <si>
    <r>
      <t>Σ |[</t>
    </r>
    <r>
      <rPr>
        <i/>
        <sz val="10"/>
        <rFont val="Arial"/>
        <family val="2"/>
      </rPr>
      <t>P</t>
    </r>
    <r>
      <rPr>
        <sz val="10"/>
        <rFont val="Arial"/>
        <family val="2"/>
      </rPr>
      <t>] - [</t>
    </r>
    <r>
      <rPr>
        <i/>
        <sz val="10"/>
        <rFont val="Arial"/>
        <family val="2"/>
      </rPr>
      <t>P</t>
    </r>
    <r>
      <rPr>
        <sz val="10"/>
        <rFont val="Arial"/>
        <family val="2"/>
      </rPr>
      <t>]</t>
    </r>
    <r>
      <rPr>
        <vertAlign val="subscript"/>
        <sz val="10"/>
        <rFont val="Arial"/>
        <family val="2"/>
      </rPr>
      <t>calc</t>
    </r>
    <r>
      <rPr>
        <sz val="10"/>
        <rFont val="Arial"/>
        <family val="2"/>
      </rPr>
      <t>|:</t>
    </r>
  </si>
  <si>
    <r>
      <t>[</t>
    </r>
    <r>
      <rPr>
        <i/>
        <sz val="10"/>
        <rFont val="Arial"/>
        <family val="2"/>
      </rPr>
      <t>S</t>
    </r>
    <r>
      <rPr>
        <vertAlign val="subscript"/>
        <sz val="10"/>
        <rFont val="Arial"/>
        <family val="2"/>
      </rPr>
      <t>o</t>
    </r>
    <r>
      <rPr>
        <sz val="10"/>
        <rFont val="Arial"/>
        <family val="2"/>
      </rPr>
      <t>]</t>
    </r>
  </si>
  <si>
    <r>
      <t>[</t>
    </r>
    <r>
      <rPr>
        <i/>
        <sz val="10"/>
        <rFont val="Arial"/>
        <family val="2"/>
      </rPr>
      <t>P</t>
    </r>
    <r>
      <rPr>
        <sz val="10"/>
        <rFont val="Arial"/>
        <family val="2"/>
      </rPr>
      <t>]</t>
    </r>
    <r>
      <rPr>
        <vertAlign val="subscript"/>
        <sz val="10"/>
        <rFont val="Arial"/>
        <family val="2"/>
      </rPr>
      <t>exp</t>
    </r>
  </si>
  <si>
    <t>60 nmol</t>
  </si>
  <si>
    <t>120 nmol</t>
  </si>
  <si>
    <t>300 nmol</t>
  </si>
  <si>
    <r>
      <t xml:space="preserve">1.  Enter the concentration and absorbance of the </t>
    </r>
    <r>
      <rPr>
        <i/>
        <sz val="10"/>
        <rFont val="Arial"/>
        <family val="2"/>
      </rPr>
      <t>p</t>
    </r>
    <r>
      <rPr>
        <sz val="10"/>
        <rFont val="Arial"/>
        <family val="2"/>
      </rPr>
      <t>-nitrophenol standard.  Note that the value of ε is calculated.  That value is used to convert absorbances to the experimental concentrations of product, [</t>
    </r>
    <r>
      <rPr>
        <i/>
        <sz val="10"/>
        <rFont val="Arial"/>
        <family val="2"/>
      </rPr>
      <t>P</t>
    </r>
    <r>
      <rPr>
        <sz val="10"/>
        <rFont val="Arial"/>
        <family val="2"/>
      </rPr>
      <t>]</t>
    </r>
    <r>
      <rPr>
        <vertAlign val="subscript"/>
        <sz val="10"/>
        <rFont val="Arial"/>
        <family val="2"/>
      </rPr>
      <t>exp</t>
    </r>
    <r>
      <rPr>
        <sz val="10"/>
        <rFont val="Arial"/>
        <family val="2"/>
      </rPr>
      <t xml:space="preserve">, shown in the plots.  
2.  Enter the absorbance and time for each run of the five </t>
    </r>
    <r>
      <rPr>
        <i/>
        <sz val="10"/>
        <rFont val="Arial"/>
        <family val="2"/>
      </rPr>
      <t>p</t>
    </r>
    <r>
      <rPr>
        <sz val="10"/>
        <rFont val="Arial"/>
        <family val="2"/>
      </rPr>
      <t>-nitrophenylphosphate solutions.  Suggestion:  use the number pad to enter numbers; enter exponents as, e.g., "3.4e-5" (that would display as 3.400E-05).
3.  Run Solver to fit the rate equation, [</t>
    </r>
    <r>
      <rPr>
        <i/>
        <sz val="10"/>
        <rFont val="Arial"/>
        <family val="2"/>
      </rPr>
      <t>P</t>
    </r>
    <r>
      <rPr>
        <sz val="10"/>
        <rFont val="Arial"/>
        <family val="2"/>
      </rPr>
      <t>]</t>
    </r>
    <r>
      <rPr>
        <vertAlign val="subscript"/>
        <sz val="10"/>
        <rFont val="Arial"/>
        <family val="2"/>
      </rPr>
      <t>calc</t>
    </r>
    <r>
      <rPr>
        <sz val="10"/>
        <rFont val="Arial"/>
        <family val="2"/>
      </rPr>
      <t xml:space="preserve"> = [</t>
    </r>
    <r>
      <rPr>
        <i/>
        <sz val="10"/>
        <rFont val="Arial"/>
        <family val="2"/>
      </rPr>
      <t>P</t>
    </r>
    <r>
      <rPr>
        <vertAlign val="subscript"/>
        <sz val="10"/>
        <rFont val="Arial"/>
        <family val="2"/>
      </rPr>
      <t>max</t>
    </r>
    <r>
      <rPr>
        <sz val="10"/>
        <rFont val="Arial"/>
        <family val="2"/>
      </rPr>
      <t>](1-</t>
    </r>
    <r>
      <rPr>
        <i/>
        <sz val="10"/>
        <rFont val="Arial"/>
        <family val="2"/>
      </rPr>
      <t>e</t>
    </r>
    <r>
      <rPr>
        <vertAlign val="superscript"/>
        <sz val="10"/>
        <rFont val="Arial"/>
        <family val="2"/>
      </rPr>
      <t>-</t>
    </r>
    <r>
      <rPr>
        <i/>
        <vertAlign val="superscript"/>
        <sz val="10"/>
        <rFont val="Arial"/>
        <family val="2"/>
      </rPr>
      <t>kT</t>
    </r>
    <r>
      <rPr>
        <sz val="10"/>
        <rFont val="Arial"/>
        <family val="2"/>
      </rPr>
      <t>), to the rate data.  [</t>
    </r>
    <r>
      <rPr>
        <i/>
        <sz val="10"/>
        <rFont val="Arial"/>
        <family val="2"/>
      </rPr>
      <t>P</t>
    </r>
    <r>
      <rPr>
        <vertAlign val="subscript"/>
        <sz val="10"/>
        <rFont val="Arial"/>
        <family val="2"/>
      </rPr>
      <t>max</t>
    </r>
    <r>
      <rPr>
        <sz val="10"/>
        <rFont val="Arial"/>
        <family val="2"/>
      </rPr>
      <t>] is the amount of product that would form if all substrate, [</t>
    </r>
    <r>
      <rPr>
        <i/>
        <sz val="10"/>
        <rFont val="Arial"/>
        <family val="2"/>
      </rPr>
      <t>S</t>
    </r>
    <r>
      <rPr>
        <vertAlign val="subscript"/>
        <sz val="10"/>
        <rFont val="Arial"/>
        <family val="2"/>
      </rPr>
      <t>0</t>
    </r>
    <r>
      <rPr>
        <sz val="10"/>
        <rFont val="Arial"/>
        <family val="2"/>
      </rPr>
      <t>], were converted to product.  Solver varies the values of [</t>
    </r>
    <r>
      <rPr>
        <i/>
        <sz val="10"/>
        <rFont val="Arial"/>
        <family val="2"/>
      </rPr>
      <t>P</t>
    </r>
    <r>
      <rPr>
        <vertAlign val="subscript"/>
        <sz val="10"/>
        <rFont val="Arial"/>
        <family val="2"/>
      </rPr>
      <t>max</t>
    </r>
    <r>
      <rPr>
        <sz val="10"/>
        <rFont val="Arial"/>
        <family val="2"/>
      </rPr>
      <t xml:space="preserve">] and </t>
    </r>
    <r>
      <rPr>
        <i/>
        <sz val="10"/>
        <rFont val="Arial"/>
        <family val="2"/>
      </rPr>
      <t>k</t>
    </r>
    <r>
      <rPr>
        <sz val="10"/>
        <rFont val="Arial"/>
        <family val="2"/>
      </rPr>
      <t xml:space="preserve"> to give the values of [</t>
    </r>
    <r>
      <rPr>
        <i/>
        <sz val="10"/>
        <rFont val="Arial"/>
        <family val="2"/>
      </rPr>
      <t>P</t>
    </r>
    <r>
      <rPr>
        <sz val="10"/>
        <rFont val="Arial"/>
        <family val="2"/>
      </rPr>
      <t>]</t>
    </r>
    <r>
      <rPr>
        <vertAlign val="subscript"/>
        <sz val="10"/>
        <rFont val="Arial"/>
        <family val="2"/>
      </rPr>
      <t>calc</t>
    </r>
    <r>
      <rPr>
        <sz val="10"/>
        <rFont val="Arial"/>
        <family val="2"/>
      </rPr>
      <t>.  The absolute value of the difference between [</t>
    </r>
    <r>
      <rPr>
        <i/>
        <sz val="10"/>
        <rFont val="Arial"/>
        <family val="2"/>
      </rPr>
      <t>P</t>
    </r>
    <r>
      <rPr>
        <sz val="10"/>
        <rFont val="Arial"/>
        <family val="2"/>
      </rPr>
      <t>]</t>
    </r>
    <r>
      <rPr>
        <vertAlign val="subscript"/>
        <sz val="10"/>
        <rFont val="Arial"/>
        <family val="2"/>
      </rPr>
      <t>exp</t>
    </r>
    <r>
      <rPr>
        <sz val="10"/>
        <rFont val="Arial"/>
        <family val="2"/>
      </rPr>
      <t xml:space="preserve"> and [</t>
    </r>
    <r>
      <rPr>
        <i/>
        <sz val="10"/>
        <rFont val="Arial"/>
        <family val="2"/>
      </rPr>
      <t>P</t>
    </r>
    <r>
      <rPr>
        <sz val="10"/>
        <rFont val="Arial"/>
        <family val="2"/>
      </rPr>
      <t>]</t>
    </r>
    <r>
      <rPr>
        <vertAlign val="subscript"/>
        <sz val="10"/>
        <rFont val="Arial"/>
        <family val="2"/>
      </rPr>
      <t>calc</t>
    </r>
    <r>
      <rPr>
        <sz val="10"/>
        <rFont val="Arial"/>
        <family val="2"/>
      </rPr>
      <t xml:space="preserve"> is determined for each point.  The sum of all the differences in a run is determioned (it is the green cell).
4.  On the "Data" tab, click "Solver" (it's on the right side).  Note that "Target" is the green cell, which is to be minimized, and the cells to be adjusting are the pink cells, which are </t>
    </r>
    <r>
      <rPr>
        <i/>
        <sz val="10"/>
        <rFont val="Arial"/>
        <family val="2"/>
      </rPr>
      <t>A</t>
    </r>
    <r>
      <rPr>
        <vertAlign val="subscript"/>
        <sz val="10"/>
        <rFont val="Arial"/>
        <family val="2"/>
      </rPr>
      <t>0</t>
    </r>
    <r>
      <rPr>
        <sz val="10"/>
        <rFont val="Arial"/>
        <family val="2"/>
      </rPr>
      <t xml:space="preserve"> and </t>
    </r>
    <r>
      <rPr>
        <i/>
        <sz val="10"/>
        <rFont val="Arial"/>
        <family val="2"/>
      </rPr>
      <t>k</t>
    </r>
    <r>
      <rPr>
        <sz val="10"/>
        <rFont val="Arial"/>
        <family val="2"/>
      </rPr>
      <t xml:space="preserve">.  Click "Solve" to have the pink cells adjusted to give the best fit.  Do this for each of the five plots.
Copy </t>
    </r>
    <r>
      <rPr>
        <i/>
        <sz val="10"/>
        <rFont val="Arial"/>
        <family val="2"/>
      </rPr>
      <t>v</t>
    </r>
    <r>
      <rPr>
        <vertAlign val="subscript"/>
        <sz val="10"/>
        <rFont val="Arial"/>
        <family val="2"/>
      </rPr>
      <t>0</t>
    </r>
    <r>
      <rPr>
        <sz val="10"/>
        <rFont val="Arial"/>
        <family val="2"/>
      </rPr>
      <t xml:space="preserve"> from the first run and go to the next sheet.</t>
    </r>
  </si>
  <si>
    <r>
      <t xml:space="preserve">2.  Enter the absorbance and time for each run of the five </t>
    </r>
    <r>
      <rPr>
        <i/>
        <sz val="10"/>
        <rFont val="Arial"/>
        <family val="2"/>
      </rPr>
      <t>p</t>
    </r>
    <r>
      <rPr>
        <sz val="10"/>
        <rFont val="Arial"/>
        <family val="2"/>
      </rPr>
      <t>-nitrophenylphosphate solutions.  Suggestion:  use the number pad to enter numbers; enter exponents as, e.g., "3.4e-5" (that would display as 3.400E-05).</t>
    </r>
  </si>
  <si>
    <r>
      <t>3.  Run Solver to fit the rate equation, [</t>
    </r>
    <r>
      <rPr>
        <i/>
        <sz val="10"/>
        <rFont val="Arial"/>
        <family val="2"/>
      </rPr>
      <t>P</t>
    </r>
    <r>
      <rPr>
        <sz val="10"/>
        <rFont val="Arial"/>
        <family val="2"/>
      </rPr>
      <t>]</t>
    </r>
    <r>
      <rPr>
        <vertAlign val="subscript"/>
        <sz val="10"/>
        <rFont val="Arial"/>
        <family val="2"/>
      </rPr>
      <t>calc</t>
    </r>
    <r>
      <rPr>
        <sz val="10"/>
        <rFont val="Arial"/>
        <family val="2"/>
      </rPr>
      <t xml:space="preserve"> = [</t>
    </r>
    <r>
      <rPr>
        <i/>
        <sz val="10"/>
        <rFont val="Arial"/>
        <family val="2"/>
      </rPr>
      <t>P</t>
    </r>
    <r>
      <rPr>
        <vertAlign val="subscript"/>
        <sz val="10"/>
        <rFont val="Arial"/>
        <family val="2"/>
      </rPr>
      <t>max</t>
    </r>
    <r>
      <rPr>
        <sz val="10"/>
        <rFont val="Arial"/>
        <family val="2"/>
      </rPr>
      <t>](1-</t>
    </r>
    <r>
      <rPr>
        <i/>
        <sz val="10"/>
        <rFont val="Arial"/>
        <family val="2"/>
      </rPr>
      <t>e</t>
    </r>
    <r>
      <rPr>
        <vertAlign val="superscript"/>
        <sz val="10"/>
        <rFont val="Arial"/>
        <family val="2"/>
      </rPr>
      <t>-</t>
    </r>
    <r>
      <rPr>
        <i/>
        <vertAlign val="superscript"/>
        <sz val="10"/>
        <rFont val="Arial"/>
        <family val="2"/>
      </rPr>
      <t>kT</t>
    </r>
    <r>
      <rPr>
        <sz val="10"/>
        <rFont val="Arial"/>
        <family val="2"/>
      </rPr>
      <t xml:space="preserve">), to the rate data. </t>
    </r>
  </si>
  <si>
    <r>
      <t>[</t>
    </r>
    <r>
      <rPr>
        <i/>
        <sz val="10"/>
        <rFont val="Arial"/>
        <family val="2"/>
      </rPr>
      <t>P</t>
    </r>
    <r>
      <rPr>
        <vertAlign val="subscript"/>
        <sz val="10"/>
        <rFont val="Arial"/>
        <family val="2"/>
      </rPr>
      <t>max</t>
    </r>
    <r>
      <rPr>
        <sz val="10"/>
        <rFont val="Arial"/>
        <family val="2"/>
      </rPr>
      <t>] is the amount of product that would form if all substrate, [</t>
    </r>
    <r>
      <rPr>
        <i/>
        <sz val="10"/>
        <rFont val="Arial"/>
        <family val="2"/>
      </rPr>
      <t>S</t>
    </r>
    <r>
      <rPr>
        <vertAlign val="subscript"/>
        <sz val="10"/>
        <rFont val="Arial"/>
        <family val="2"/>
      </rPr>
      <t>0</t>
    </r>
    <r>
      <rPr>
        <sz val="10"/>
        <rFont val="Arial"/>
        <family val="2"/>
      </rPr>
      <t>], were converted to product.  Solver varies the values of [</t>
    </r>
    <r>
      <rPr>
        <i/>
        <sz val="10"/>
        <rFont val="Arial"/>
        <family val="2"/>
      </rPr>
      <t>P</t>
    </r>
    <r>
      <rPr>
        <vertAlign val="subscript"/>
        <sz val="10"/>
        <rFont val="Arial"/>
        <family val="2"/>
      </rPr>
      <t>max</t>
    </r>
    <r>
      <rPr>
        <sz val="10"/>
        <rFont val="Arial"/>
        <family val="2"/>
      </rPr>
      <t xml:space="preserve">] and </t>
    </r>
    <r>
      <rPr>
        <i/>
        <sz val="10"/>
        <rFont val="Arial"/>
        <family val="2"/>
      </rPr>
      <t>k</t>
    </r>
    <r>
      <rPr>
        <sz val="10"/>
        <rFont val="Arial"/>
        <family val="2"/>
      </rPr>
      <t xml:space="preserve"> (the pink cells) to give the values of [</t>
    </r>
    <r>
      <rPr>
        <i/>
        <sz val="10"/>
        <rFont val="Arial"/>
        <family val="2"/>
      </rPr>
      <t>P</t>
    </r>
    <r>
      <rPr>
        <sz val="10"/>
        <rFont val="Arial"/>
        <family val="2"/>
      </rPr>
      <t>]</t>
    </r>
    <r>
      <rPr>
        <vertAlign val="subscript"/>
        <sz val="10"/>
        <rFont val="Arial"/>
        <family val="2"/>
      </rPr>
      <t>calc</t>
    </r>
    <r>
      <rPr>
        <sz val="10"/>
        <rFont val="Arial"/>
        <family val="2"/>
      </rPr>
      <t>.  The absolute value of the difference between [</t>
    </r>
    <r>
      <rPr>
        <i/>
        <sz val="10"/>
        <rFont val="Arial"/>
        <family val="2"/>
      </rPr>
      <t>P</t>
    </r>
    <r>
      <rPr>
        <sz val="10"/>
        <rFont val="Arial"/>
        <family val="2"/>
      </rPr>
      <t>]</t>
    </r>
    <r>
      <rPr>
        <vertAlign val="subscript"/>
        <sz val="10"/>
        <rFont val="Arial"/>
        <family val="2"/>
      </rPr>
      <t>exp</t>
    </r>
    <r>
      <rPr>
        <sz val="10"/>
        <rFont val="Arial"/>
        <family val="2"/>
      </rPr>
      <t xml:space="preserve"> and [</t>
    </r>
    <r>
      <rPr>
        <i/>
        <sz val="10"/>
        <rFont val="Arial"/>
        <family val="2"/>
      </rPr>
      <t>P</t>
    </r>
    <r>
      <rPr>
        <sz val="10"/>
        <rFont val="Arial"/>
        <family val="2"/>
      </rPr>
      <t>]</t>
    </r>
    <r>
      <rPr>
        <vertAlign val="subscript"/>
        <sz val="10"/>
        <rFont val="Arial"/>
        <family val="2"/>
      </rPr>
      <t>calc</t>
    </r>
    <r>
      <rPr>
        <sz val="10"/>
        <rFont val="Arial"/>
        <family val="2"/>
      </rPr>
      <t xml:space="preserve"> is determined for each point.  The sum of all the differences in a run is determined (it is the green cell).  Both [</t>
    </r>
    <r>
      <rPr>
        <i/>
        <sz val="10"/>
        <rFont val="Arial"/>
        <family val="2"/>
      </rPr>
      <t>P</t>
    </r>
    <r>
      <rPr>
        <vertAlign val="subscript"/>
        <sz val="10"/>
        <rFont val="Arial"/>
        <family val="2"/>
      </rPr>
      <t>max</t>
    </r>
    <r>
      <rPr>
        <sz val="10"/>
        <rFont val="Arial"/>
        <family val="2"/>
      </rPr>
      <t xml:space="preserve">] and </t>
    </r>
    <r>
      <rPr>
        <i/>
        <sz val="10"/>
        <rFont val="Arial"/>
        <family val="2"/>
      </rPr>
      <t>k</t>
    </r>
    <r>
      <rPr>
        <sz val="10"/>
        <rFont val="Arial"/>
        <family val="2"/>
      </rPr>
      <t xml:space="preserve"> are adjusted to give the smallest value in the green cell.  From these values, the initial rate, </t>
    </r>
    <r>
      <rPr>
        <i/>
        <sz val="10"/>
        <rFont val="Arial"/>
        <family val="2"/>
      </rPr>
      <t>v</t>
    </r>
    <r>
      <rPr>
        <vertAlign val="subscript"/>
        <sz val="10"/>
        <rFont val="Arial"/>
        <family val="2"/>
      </rPr>
      <t>0</t>
    </r>
    <r>
      <rPr>
        <sz val="10"/>
        <rFont val="Arial"/>
        <family val="2"/>
      </rPr>
      <t xml:space="preserve">, is calculated (in a blue cell).
</t>
    </r>
  </si>
  <si>
    <r>
      <t xml:space="preserve">On the "Data" tab, click "Solver" (it's on the right side).  Note that "Target" is the green cell, which is to be minimized, and the cells to be adjusting are the pink cells, which are </t>
    </r>
    <r>
      <rPr>
        <i/>
        <sz val="10"/>
        <rFont val="Arial"/>
        <family val="2"/>
      </rPr>
      <t>A</t>
    </r>
    <r>
      <rPr>
        <vertAlign val="subscript"/>
        <sz val="10"/>
        <rFont val="Arial"/>
        <family val="2"/>
      </rPr>
      <t>0</t>
    </r>
    <r>
      <rPr>
        <sz val="10"/>
        <rFont val="Arial"/>
        <family val="2"/>
      </rPr>
      <t xml:space="preserve"> and </t>
    </r>
    <r>
      <rPr>
        <i/>
        <sz val="10"/>
        <rFont val="Arial"/>
        <family val="2"/>
      </rPr>
      <t>k</t>
    </r>
    <r>
      <rPr>
        <sz val="10"/>
        <rFont val="Arial"/>
        <family val="2"/>
      </rPr>
      <t>.  Click "Solve" to have the pink cells adjusted to give the best fit.  Do this for each of the five plots.</t>
    </r>
  </si>
  <si>
    <r>
      <t xml:space="preserve">5.  Copy </t>
    </r>
    <r>
      <rPr>
        <i/>
        <sz val="10"/>
        <rFont val="Arial"/>
        <family val="2"/>
      </rPr>
      <t>v</t>
    </r>
    <r>
      <rPr>
        <vertAlign val="subscript"/>
        <sz val="10"/>
        <rFont val="Arial"/>
        <family val="2"/>
      </rPr>
      <t>0</t>
    </r>
    <r>
      <rPr>
        <sz val="10"/>
        <rFont val="Arial"/>
        <family val="2"/>
      </rPr>
      <t xml:space="preserve"> from the first run and go to the next sheet.</t>
    </r>
  </si>
  <si>
    <r>
      <t>[</t>
    </r>
    <r>
      <rPr>
        <i/>
        <sz val="10"/>
        <rFont val="Arial"/>
        <family val="2"/>
      </rPr>
      <t>S</t>
    </r>
    <r>
      <rPr>
        <sz val="10"/>
        <rFont val="Arial"/>
        <family val="2"/>
      </rPr>
      <t>]</t>
    </r>
  </si>
  <si>
    <r>
      <t>1/[</t>
    </r>
    <r>
      <rPr>
        <i/>
        <sz val="10"/>
        <rFont val="Arial"/>
        <family val="2"/>
      </rPr>
      <t>S</t>
    </r>
    <r>
      <rPr>
        <sz val="10"/>
        <rFont val="Arial"/>
        <family val="2"/>
      </rPr>
      <t>]</t>
    </r>
  </si>
  <si>
    <r>
      <t>v</t>
    </r>
    <r>
      <rPr>
        <vertAlign val="subscript"/>
        <sz val="10"/>
        <rFont val="Arial"/>
        <family val="2"/>
      </rPr>
      <t>max</t>
    </r>
  </si>
  <si>
    <t>4.  Print out this sheet.  Click anywhere in the sheet except in a graph; otherwise the graph will print, and not the sheet.</t>
  </si>
  <si>
    <r>
      <t>[</t>
    </r>
    <r>
      <rPr>
        <i/>
        <sz val="10"/>
        <rFont val="Arial"/>
        <family val="2"/>
      </rPr>
      <t>P</t>
    </r>
    <r>
      <rPr>
        <vertAlign val="subscript"/>
        <sz val="10"/>
        <rFont val="Arial"/>
        <family val="2"/>
      </rPr>
      <t>max</t>
    </r>
    <r>
      <rPr>
        <sz val="10"/>
        <rFont val="Arial"/>
        <family val="2"/>
      </rPr>
      <t>]</t>
    </r>
  </si>
  <si>
    <r>
      <t xml:space="preserve">2.  Enter the absorbance and time for the 600 nmol run of </t>
    </r>
    <r>
      <rPr>
        <i/>
        <sz val="10"/>
        <rFont val="Arial"/>
        <family val="2"/>
      </rPr>
      <t>p</t>
    </r>
    <r>
      <rPr>
        <sz val="10"/>
        <rFont val="Arial"/>
        <family val="2"/>
      </rPr>
      <t>-nitrophenylphosphate solution.  Suggestion:  use the number pad to enter numbers; enter exponents as, e.g., "3.4e-5" (that would display as 3.400E-05).</t>
    </r>
  </si>
  <si>
    <t>Sasha Tran, Bonetia Morgan, Jordan Reeves, Rhiannon Woodall</t>
  </si>
  <si>
    <r>
      <t>On the "Data" tab, click "Solver" (it's on the right side).  Note that "Target" is the green cell, which is to be minimized, and the cells to be adjusting are the pink cells, which are [</t>
    </r>
    <r>
      <rPr>
        <i/>
        <sz val="10"/>
        <rFont val="Arial"/>
        <family val="2"/>
      </rPr>
      <t>P</t>
    </r>
    <r>
      <rPr>
        <vertAlign val="subscript"/>
        <sz val="10"/>
        <rFont val="Arial"/>
        <family val="2"/>
      </rPr>
      <t>max</t>
    </r>
    <r>
      <rPr>
        <sz val="10"/>
        <rFont val="Arial"/>
        <family val="2"/>
      </rPr>
      <t xml:space="preserve">], </t>
    </r>
    <r>
      <rPr>
        <i/>
        <sz val="10"/>
        <rFont val="Arial"/>
        <family val="2"/>
      </rPr>
      <t>k</t>
    </r>
    <r>
      <rPr>
        <sz val="10"/>
        <rFont val="Arial"/>
        <family val="2"/>
      </rPr>
      <t>, and the time delay.  Click "Solve" to have the pink cells adjusted to give the best fit.</t>
    </r>
  </si>
  <si>
    <t>me &amp; you</t>
  </si>
  <si>
    <t>blank absorption</t>
  </si>
  <si>
    <t>Concentration of substrate:</t>
  </si>
  <si>
    <t>Expected maximum concentration of product:</t>
  </si>
  <si>
    <r>
      <t>(expected [</t>
    </r>
    <r>
      <rPr>
        <i/>
        <sz val="10"/>
        <rFont val="Arial"/>
        <family val="2"/>
      </rPr>
      <t>P</t>
    </r>
    <r>
      <rPr>
        <vertAlign val="subscript"/>
        <sz val="10"/>
        <rFont val="Arial"/>
        <family val="2"/>
      </rPr>
      <t>max</t>
    </r>
    <r>
      <rPr>
        <sz val="10"/>
        <rFont val="Arial"/>
        <family val="2"/>
      </rPr>
      <t>])</t>
    </r>
  </si>
  <si>
    <r>
      <t xml:space="preserve">Directions:
1.  Paste the value of the </t>
    </r>
    <r>
      <rPr>
        <i/>
        <sz val="10"/>
        <rFont val="Arial"/>
        <family val="2"/>
      </rPr>
      <t>v</t>
    </r>
    <r>
      <rPr>
        <vertAlign val="subscript"/>
        <sz val="10"/>
        <rFont val="Arial"/>
        <family val="2"/>
      </rPr>
      <t>0</t>
    </r>
    <r>
      <rPr>
        <sz val="10"/>
        <rFont val="Arial"/>
        <family val="2"/>
      </rPr>
      <t xml:space="preserve"> cells from the previous sheet into this sheet.  To do this, right-click on a yellow cell, select "Paste Special", and click on "Values"; otherwise, the formula is pasted, instead of the value.  (Tip:  double-clicking on "Values" closes the dialog box, and so saves a step.)  Enter the values of [</t>
    </r>
    <r>
      <rPr>
        <i/>
        <sz val="10"/>
        <rFont val="Arial"/>
        <family val="2"/>
      </rPr>
      <t>S</t>
    </r>
    <r>
      <rPr>
        <sz val="10"/>
        <rFont val="Arial"/>
        <family val="2"/>
      </rPr>
      <t xml:space="preserve">] that you calculated on the lab handout.
2.  Determine the best values of </t>
    </r>
    <r>
      <rPr>
        <i/>
        <sz val="10"/>
        <rFont val="Arial"/>
        <family val="2"/>
      </rPr>
      <t>v</t>
    </r>
    <r>
      <rPr>
        <vertAlign val="subscript"/>
        <sz val="10"/>
        <rFont val="Arial"/>
        <family val="2"/>
      </rPr>
      <t>max</t>
    </r>
    <r>
      <rPr>
        <sz val="10"/>
        <rFont val="Arial"/>
        <family val="2"/>
      </rPr>
      <t xml:space="preserve"> and </t>
    </r>
    <r>
      <rPr>
        <i/>
        <sz val="10"/>
        <rFont val="Arial"/>
        <family val="2"/>
      </rPr>
      <t>K</t>
    </r>
    <r>
      <rPr>
        <vertAlign val="subscript"/>
        <sz val="10"/>
        <rFont val="Arial"/>
        <family val="2"/>
      </rPr>
      <t>M</t>
    </r>
    <r>
      <rPr>
        <sz val="10"/>
        <rFont val="Arial"/>
        <family val="2"/>
      </rPr>
      <t xml:space="preserve"> that fit your data.  First, estimate </t>
    </r>
    <r>
      <rPr>
        <i/>
        <sz val="10"/>
        <rFont val="Arial"/>
        <family val="2"/>
      </rPr>
      <t>v</t>
    </r>
    <r>
      <rPr>
        <vertAlign val="subscript"/>
        <sz val="10"/>
        <rFont val="Arial"/>
        <family val="2"/>
      </rPr>
      <t>max</t>
    </r>
    <r>
      <rPr>
        <sz val="10"/>
        <rFont val="Arial"/>
        <family val="2"/>
      </rPr>
      <t xml:space="preserve"> and </t>
    </r>
    <r>
      <rPr>
        <i/>
        <sz val="10"/>
        <rFont val="Arial"/>
        <family val="2"/>
      </rPr>
      <t>K</t>
    </r>
    <r>
      <rPr>
        <vertAlign val="subscript"/>
        <sz val="10"/>
        <rFont val="Arial"/>
        <family val="2"/>
      </rPr>
      <t>M</t>
    </r>
    <r>
      <rPr>
        <sz val="10"/>
        <rFont val="Arial"/>
        <family val="2"/>
      </rPr>
      <t xml:space="preserve"> from the plot of your data and enter those values in the light blue cells (C15 &amp; C16).  Then run "Solver" on this sheet to get better values of </t>
    </r>
    <r>
      <rPr>
        <i/>
        <sz val="10"/>
        <rFont val="Arial"/>
        <family val="2"/>
      </rPr>
      <t>v</t>
    </r>
    <r>
      <rPr>
        <vertAlign val="subscript"/>
        <sz val="10"/>
        <rFont val="Arial"/>
        <family val="2"/>
      </rPr>
      <t>max</t>
    </r>
    <r>
      <rPr>
        <sz val="10"/>
        <rFont val="Arial"/>
        <family val="2"/>
      </rPr>
      <t xml:space="preserve"> and </t>
    </r>
    <r>
      <rPr>
        <i/>
        <sz val="10"/>
        <rFont val="Arial"/>
        <family val="2"/>
      </rPr>
      <t>K</t>
    </r>
    <r>
      <rPr>
        <vertAlign val="subscript"/>
        <sz val="10"/>
        <rFont val="Arial"/>
        <family val="2"/>
      </rPr>
      <t>M</t>
    </r>
    <r>
      <rPr>
        <sz val="10"/>
        <rFont val="Arial"/>
        <family val="2"/>
      </rPr>
      <t>.
3.  Print out this sheet.  Click anywhere in the sheet except in a graph; otherwise the graph will print, and not the sheet.</t>
    </r>
  </si>
  <si>
    <r>
      <t xml:space="preserve">1.  Enter the concentration and absorbance of the </t>
    </r>
    <r>
      <rPr>
        <i/>
        <sz val="10"/>
        <rFont val="Arial"/>
        <family val="2"/>
      </rPr>
      <t>p</t>
    </r>
    <r>
      <rPr>
        <sz val="10"/>
        <rFont val="Arial"/>
        <family val="2"/>
      </rPr>
      <t>-nitrophenol standard.  Note that the value of ε is calculated.  That value is used to convert absorbances to the experimental concentrations of product, [</t>
    </r>
    <r>
      <rPr>
        <i/>
        <sz val="10"/>
        <rFont val="Arial"/>
        <family val="2"/>
      </rPr>
      <t>P</t>
    </r>
    <r>
      <rPr>
        <sz val="10"/>
        <rFont val="Arial"/>
        <family val="2"/>
      </rPr>
      <t>]</t>
    </r>
    <r>
      <rPr>
        <vertAlign val="subscript"/>
        <sz val="10"/>
        <rFont val="Arial"/>
        <family val="2"/>
      </rPr>
      <t>exp</t>
    </r>
    <r>
      <rPr>
        <sz val="10"/>
        <rFont val="Arial"/>
        <family val="2"/>
      </rPr>
      <t xml:space="preserve">, shown in the plots.  </t>
    </r>
  </si>
  <si>
    <r>
      <t>[</t>
    </r>
    <r>
      <rPr>
        <i/>
        <sz val="10"/>
        <rFont val="Arial"/>
        <family val="2"/>
      </rPr>
      <t>P</t>
    </r>
    <r>
      <rPr>
        <vertAlign val="subscript"/>
        <sz val="10"/>
        <rFont val="Arial"/>
        <family val="2"/>
      </rPr>
      <t>max</t>
    </r>
    <r>
      <rPr>
        <sz val="10"/>
        <rFont val="Arial"/>
        <family val="2"/>
      </rPr>
      <t>] is the amount of product that would form if all substrate, [</t>
    </r>
    <r>
      <rPr>
        <i/>
        <sz val="10"/>
        <rFont val="Arial"/>
        <family val="2"/>
      </rPr>
      <t>S</t>
    </r>
    <r>
      <rPr>
        <vertAlign val="subscript"/>
        <sz val="10"/>
        <rFont val="Arial"/>
        <family val="2"/>
      </rPr>
      <t>0</t>
    </r>
    <r>
      <rPr>
        <sz val="10"/>
        <rFont val="Arial"/>
        <family val="2"/>
      </rPr>
      <t>], were converted to product.  Solver varies the values of [</t>
    </r>
    <r>
      <rPr>
        <i/>
        <sz val="10"/>
        <rFont val="Arial"/>
        <family val="2"/>
      </rPr>
      <t>P</t>
    </r>
    <r>
      <rPr>
        <vertAlign val="subscript"/>
        <sz val="10"/>
        <rFont val="Arial"/>
        <family val="2"/>
      </rPr>
      <t>max</t>
    </r>
    <r>
      <rPr>
        <sz val="10"/>
        <rFont val="Arial"/>
        <family val="2"/>
      </rPr>
      <t xml:space="preserve">] and </t>
    </r>
    <r>
      <rPr>
        <i/>
        <sz val="10"/>
        <rFont val="Arial"/>
        <family val="2"/>
      </rPr>
      <t>k</t>
    </r>
    <r>
      <rPr>
        <sz val="10"/>
        <rFont val="Arial"/>
        <family val="2"/>
      </rPr>
      <t xml:space="preserve"> (the pink cells) to give the values of [</t>
    </r>
    <r>
      <rPr>
        <i/>
        <sz val="10"/>
        <rFont val="Arial"/>
        <family val="2"/>
      </rPr>
      <t>P</t>
    </r>
    <r>
      <rPr>
        <sz val="10"/>
        <rFont val="Arial"/>
        <family val="2"/>
      </rPr>
      <t>]</t>
    </r>
    <r>
      <rPr>
        <vertAlign val="subscript"/>
        <sz val="10"/>
        <rFont val="Arial"/>
        <family val="2"/>
      </rPr>
      <t>calc</t>
    </r>
    <r>
      <rPr>
        <sz val="10"/>
        <rFont val="Arial"/>
        <family val="2"/>
      </rPr>
      <t>.  The absolute value of the difference between [</t>
    </r>
    <r>
      <rPr>
        <i/>
        <sz val="10"/>
        <rFont val="Arial"/>
        <family val="2"/>
      </rPr>
      <t>P</t>
    </r>
    <r>
      <rPr>
        <sz val="10"/>
        <rFont val="Arial"/>
        <family val="2"/>
      </rPr>
      <t>]</t>
    </r>
    <r>
      <rPr>
        <vertAlign val="subscript"/>
        <sz val="10"/>
        <rFont val="Arial"/>
        <family val="2"/>
      </rPr>
      <t>exp</t>
    </r>
    <r>
      <rPr>
        <sz val="10"/>
        <rFont val="Arial"/>
        <family val="2"/>
      </rPr>
      <t xml:space="preserve"> and [</t>
    </r>
    <r>
      <rPr>
        <i/>
        <sz val="10"/>
        <rFont val="Arial"/>
        <family val="2"/>
      </rPr>
      <t>P</t>
    </r>
    <r>
      <rPr>
        <sz val="10"/>
        <rFont val="Arial"/>
        <family val="2"/>
      </rPr>
      <t>]</t>
    </r>
    <r>
      <rPr>
        <vertAlign val="subscript"/>
        <sz val="10"/>
        <rFont val="Arial"/>
        <family val="2"/>
      </rPr>
      <t>calc</t>
    </r>
    <r>
      <rPr>
        <sz val="10"/>
        <rFont val="Arial"/>
        <family val="2"/>
      </rPr>
      <t xml:space="preserve"> is determined for each point.  The sum of all the differences in a run is determined (it is the green cell).  Both [</t>
    </r>
    <r>
      <rPr>
        <i/>
        <sz val="10"/>
        <rFont val="Arial"/>
        <family val="2"/>
      </rPr>
      <t>P</t>
    </r>
    <r>
      <rPr>
        <vertAlign val="subscript"/>
        <sz val="10"/>
        <rFont val="Arial"/>
        <family val="2"/>
      </rPr>
      <t>max</t>
    </r>
    <r>
      <rPr>
        <sz val="10"/>
        <rFont val="Arial"/>
        <family val="2"/>
      </rPr>
      <t xml:space="preserve">] and </t>
    </r>
    <r>
      <rPr>
        <i/>
        <sz val="10"/>
        <rFont val="Arial"/>
        <family val="2"/>
      </rPr>
      <t>k</t>
    </r>
    <r>
      <rPr>
        <sz val="10"/>
        <rFont val="Arial"/>
        <family val="2"/>
      </rPr>
      <t xml:space="preserve"> are adjusted to give the smallest value in the green cell.  From these values, the initial rate, </t>
    </r>
    <r>
      <rPr>
        <i/>
        <sz val="10"/>
        <rFont val="Arial"/>
        <family val="2"/>
      </rPr>
      <t>v</t>
    </r>
    <r>
      <rPr>
        <vertAlign val="subscript"/>
        <sz val="10"/>
        <rFont val="Arial"/>
        <family val="2"/>
      </rPr>
      <t>0</t>
    </r>
    <r>
      <rPr>
        <sz val="10"/>
        <rFont val="Arial"/>
        <family val="2"/>
      </rPr>
      <t>, is calculated (in a blue cell).  If Solver doesn't fit the data well, enter the expected value of [</t>
    </r>
    <r>
      <rPr>
        <i/>
        <sz val="10"/>
        <rFont val="Arial"/>
        <family val="2"/>
      </rPr>
      <t>P</t>
    </r>
    <r>
      <rPr>
        <vertAlign val="subscript"/>
        <sz val="10"/>
        <rFont val="Arial"/>
        <family val="2"/>
      </rPr>
      <t>max</t>
    </r>
    <r>
      <rPr>
        <sz val="10"/>
        <rFont val="Arial"/>
        <family val="2"/>
      </rPr>
      <t>] (given above) in the pinkish cell.</t>
    </r>
  </si>
  <si>
    <r>
      <t>If Solver isn't showing up, it will need to be installed.  Click on "File", then "Options", then "Add-ins", then click "</t>
    </r>
    <r>
      <rPr>
        <u/>
        <sz val="10"/>
        <rFont val="Arial"/>
        <family val="2"/>
      </rPr>
      <t>G</t>
    </r>
    <r>
      <rPr>
        <sz val="10"/>
        <rFont val="Arial"/>
        <family val="2"/>
      </rPr>
      <t>o..." (after "Manage" and Excel Add-ins).  Put a check mark next to "Solver Add-in" and click "OK".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</si>
</sst>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9" x14ac:knownFonts="1">
    <font>
      <sz val="10"/>
      <name val="Arial"/>
    </font>
    <font>
      <i/>
      <sz val="10"/>
      <name val="Arial"/>
      <family val="2"/>
    </font>
    <font>
      <sz val="10"/>
      <name val="Arial"/>
      <family val="2"/>
    </font>
    <font>
      <b/>
      <sz val="10"/>
      <name val="Arial"/>
      <family val="2"/>
    </font>
    <font>
      <sz val="8"/>
      <name val="Arial"/>
      <family val="2"/>
    </font>
    <font>
      <vertAlign val="subscript"/>
      <sz val="10"/>
      <name val="Arial"/>
      <family val="2"/>
    </font>
    <font>
      <vertAlign val="superscript"/>
      <sz val="10"/>
      <name val="Arial"/>
      <family val="2"/>
    </font>
    <font>
      <i/>
      <vertAlign val="superscript"/>
      <sz val="10"/>
      <name val="Arial"/>
      <family val="2"/>
    </font>
    <font>
      <u/>
      <sz val="10"/>
      <name val="Arial"/>
      <family val="2"/>
    </font>
  </fonts>
  <fills count="8">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CCFFFF"/>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FF99"/>
        <bgColor indexed="64"/>
      </patternFill>
    </fill>
  </fills>
  <borders count="1">
    <border>
      <left/>
      <right/>
      <top/>
      <bottom/>
      <diagonal/>
    </border>
  </borders>
  <cellStyleXfs count="1">
    <xf numFmtId="0" fontId="0" fillId="0" borderId="0"/>
  </cellStyleXfs>
  <cellXfs count="32">
    <xf numFmtId="0" fontId="0" fillId="0" borderId="0" xfId="0"/>
    <xf numFmtId="0" fontId="0" fillId="0" borderId="0" xfId="0" applyAlignment="1">
      <alignment horizontal="right"/>
    </xf>
    <xf numFmtId="0" fontId="0" fillId="2" borderId="0" xfId="0" applyFill="1"/>
    <xf numFmtId="0" fontId="3" fillId="0" borderId="0" xfId="0" applyFont="1"/>
    <xf numFmtId="0" fontId="2" fillId="0" borderId="0" xfId="0" applyFont="1"/>
    <xf numFmtId="0" fontId="2" fillId="0" borderId="0" xfId="0" applyFont="1" applyAlignment="1">
      <alignment horizontal="right"/>
    </xf>
    <xf numFmtId="0" fontId="0" fillId="3" borderId="0" xfId="0" applyFill="1"/>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center"/>
    </xf>
    <xf numFmtId="0" fontId="1" fillId="0" borderId="0" xfId="0" applyFont="1" applyAlignment="1">
      <alignment horizontal="right"/>
    </xf>
    <xf numFmtId="0" fontId="3" fillId="0" borderId="0" xfId="0" applyFont="1" applyAlignment="1">
      <alignment horizontal="right"/>
    </xf>
    <xf numFmtId="11" fontId="0" fillId="2" borderId="0" xfId="0" applyNumberFormat="1" applyFill="1"/>
    <xf numFmtId="11" fontId="0" fillId="4" borderId="0" xfId="0" applyNumberFormat="1" applyFill="1"/>
    <xf numFmtId="0" fontId="0" fillId="5" borderId="0" xfId="0" applyFill="1"/>
    <xf numFmtId="11" fontId="0" fillId="5" borderId="0" xfId="0" applyNumberFormat="1" applyFill="1"/>
    <xf numFmtId="0" fontId="0" fillId="6" borderId="0" xfId="0" applyFill="1"/>
    <xf numFmtId="0" fontId="3" fillId="6" borderId="0" xfId="0" applyFont="1" applyFill="1"/>
    <xf numFmtId="0" fontId="1" fillId="0" borderId="0" xfId="0" applyFont="1"/>
    <xf numFmtId="0" fontId="2" fillId="0" borderId="0" xfId="0" applyFont="1" applyAlignment="1">
      <alignment vertical="top" wrapText="1"/>
    </xf>
    <xf numFmtId="11" fontId="0" fillId="0" borderId="0" xfId="0" applyNumberFormat="1"/>
    <xf numFmtId="0" fontId="2" fillId="0" borderId="0" xfId="0" applyFont="1" applyAlignment="1">
      <alignment vertical="top"/>
    </xf>
    <xf numFmtId="0" fontId="0" fillId="5" borderId="0" xfId="0" applyNumberFormat="1" applyFill="1"/>
    <xf numFmtId="164" fontId="0" fillId="2" borderId="0" xfId="0" applyNumberFormat="1" applyFill="1"/>
    <xf numFmtId="0" fontId="2" fillId="0" borderId="0" xfId="0" applyFont="1" applyAlignment="1">
      <alignment horizontal="left" vertical="top" wrapText="1"/>
    </xf>
    <xf numFmtId="0" fontId="2" fillId="0" borderId="0" xfId="0" applyFont="1" applyAlignment="1">
      <alignment horizontal="center" vertical="top" wrapText="1"/>
    </xf>
    <xf numFmtId="0" fontId="2" fillId="7" borderId="0" xfId="0" applyFont="1" applyFill="1" applyAlignment="1">
      <alignment horizontal="center"/>
    </xf>
    <xf numFmtId="0" fontId="0" fillId="7" borderId="0" xfId="0" applyFill="1" applyAlignment="1">
      <alignment horizontal="center"/>
    </xf>
    <xf numFmtId="0" fontId="2" fillId="0" borderId="0" xfId="0" applyFont="1" applyAlignment="1">
      <alignment horizontal="left" vertical="top"/>
    </xf>
    <xf numFmtId="0" fontId="0" fillId="0" borderId="0" xfId="0" applyAlignment="1">
      <alignment horizontal="left" vertical="top"/>
    </xf>
    <xf numFmtId="0" fontId="0" fillId="7" borderId="0" xfId="0" applyFill="1" applyAlignment="1">
      <alignment horizontal="left"/>
    </xf>
    <xf numFmtId="0" fontId="0" fillId="0" borderId="0" xfId="0" applyAlignment="1">
      <alignment vertical="top" wrapText="1"/>
    </xf>
  </cellXfs>
  <cellStyles count="1">
    <cellStyle name="Normal" xfId="0" builtinId="0"/>
  </cellStyles>
  <dxfs count="0"/>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'single run, 600 nmol'!$G$3</c:f>
          <c:strCache>
            <c:ptCount val="1"/>
            <c:pt idx="0">
              <c:v>Plot of [P] vs. time for 600 nmol of substrate</c:v>
            </c:pt>
          </c:strCache>
        </c:strRef>
      </c:tx>
      <c:layout>
        <c:manualLayout>
          <c:xMode val="edge"/>
          <c:yMode val="edge"/>
          <c:x val="0.26022621423819031"/>
          <c:y val="8.7193460490463212E-2"/>
        </c:manualLayout>
      </c:layout>
      <c:overlay val="1"/>
    </c:title>
    <c:autoTitleDeleted val="0"/>
    <c:plotArea>
      <c:layout>
        <c:manualLayout>
          <c:layoutTarget val="inner"/>
          <c:xMode val="edge"/>
          <c:yMode val="edge"/>
          <c:x val="0.20935985770072171"/>
          <c:y val="6.7873303167420809E-2"/>
          <c:w val="0.74384325912491756"/>
          <c:h val="0.80301744298311484"/>
        </c:manualLayout>
      </c:layout>
      <c:scatterChart>
        <c:scatterStyle val="smoothMarker"/>
        <c:varyColors val="0"/>
        <c:ser>
          <c:idx val="0"/>
          <c:order val="0"/>
          <c:tx>
            <c:v>30 nmol</c:v>
          </c:tx>
          <c:spPr>
            <a:ln w="12700">
              <a:solidFill>
                <a:srgbClr val="000080"/>
              </a:solidFill>
              <a:prstDash val="solid"/>
            </a:ln>
          </c:spPr>
          <c:marker>
            <c:symbol val="diamond"/>
            <c:size val="5"/>
            <c:spPr>
              <a:solidFill>
                <a:srgbClr val="000080"/>
              </a:solidFill>
              <a:ln>
                <a:solidFill>
                  <a:srgbClr val="000080"/>
                </a:solidFill>
                <a:prstDash val="solid"/>
              </a:ln>
            </c:spPr>
          </c:marker>
          <c:xVal>
            <c:numRef>
              <c:f>'single run, 600 nmol'!$C$8:$C$80</c:f>
              <c:numCache>
                <c:formatCode>0.0</c:formatCode>
                <c:ptCount val="73"/>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47.5</c:v>
                </c:pt>
                <c:pt idx="20">
                  <c:v>50</c:v>
                </c:pt>
                <c:pt idx="21">
                  <c:v>52.5</c:v>
                </c:pt>
                <c:pt idx="22">
                  <c:v>55</c:v>
                </c:pt>
                <c:pt idx="23">
                  <c:v>57.5</c:v>
                </c:pt>
                <c:pt idx="24">
                  <c:v>60</c:v>
                </c:pt>
                <c:pt idx="25">
                  <c:v>62.5</c:v>
                </c:pt>
                <c:pt idx="26">
                  <c:v>65</c:v>
                </c:pt>
                <c:pt idx="27">
                  <c:v>67.5</c:v>
                </c:pt>
                <c:pt idx="28">
                  <c:v>70</c:v>
                </c:pt>
                <c:pt idx="29">
                  <c:v>72.5</c:v>
                </c:pt>
                <c:pt idx="30">
                  <c:v>75</c:v>
                </c:pt>
                <c:pt idx="31">
                  <c:v>77.5</c:v>
                </c:pt>
                <c:pt idx="32">
                  <c:v>80</c:v>
                </c:pt>
                <c:pt idx="33">
                  <c:v>82.5</c:v>
                </c:pt>
                <c:pt idx="34">
                  <c:v>85</c:v>
                </c:pt>
                <c:pt idx="35">
                  <c:v>87.5</c:v>
                </c:pt>
                <c:pt idx="36">
                  <c:v>90</c:v>
                </c:pt>
                <c:pt idx="37">
                  <c:v>92.5</c:v>
                </c:pt>
                <c:pt idx="38">
                  <c:v>95</c:v>
                </c:pt>
                <c:pt idx="39">
                  <c:v>97.5</c:v>
                </c:pt>
                <c:pt idx="40">
                  <c:v>100</c:v>
                </c:pt>
                <c:pt idx="41">
                  <c:v>102.5</c:v>
                </c:pt>
                <c:pt idx="42">
                  <c:v>105</c:v>
                </c:pt>
                <c:pt idx="43">
                  <c:v>107.5</c:v>
                </c:pt>
                <c:pt idx="44">
                  <c:v>110</c:v>
                </c:pt>
                <c:pt idx="45">
                  <c:v>112.5</c:v>
                </c:pt>
                <c:pt idx="46">
                  <c:v>115</c:v>
                </c:pt>
                <c:pt idx="47">
                  <c:v>117.5</c:v>
                </c:pt>
                <c:pt idx="48">
                  <c:v>120</c:v>
                </c:pt>
                <c:pt idx="49">
                  <c:v>122.5</c:v>
                </c:pt>
                <c:pt idx="50">
                  <c:v>125</c:v>
                </c:pt>
                <c:pt idx="51">
                  <c:v>127.5</c:v>
                </c:pt>
                <c:pt idx="52">
                  <c:v>130</c:v>
                </c:pt>
                <c:pt idx="53">
                  <c:v>132.5</c:v>
                </c:pt>
                <c:pt idx="54">
                  <c:v>135</c:v>
                </c:pt>
                <c:pt idx="55">
                  <c:v>137.5</c:v>
                </c:pt>
                <c:pt idx="56">
                  <c:v>140</c:v>
                </c:pt>
                <c:pt idx="57">
                  <c:v>142.5</c:v>
                </c:pt>
                <c:pt idx="58">
                  <c:v>145</c:v>
                </c:pt>
                <c:pt idx="59">
                  <c:v>147.5</c:v>
                </c:pt>
                <c:pt idx="60">
                  <c:v>150</c:v>
                </c:pt>
                <c:pt idx="61">
                  <c:v>152.5</c:v>
                </c:pt>
                <c:pt idx="62">
                  <c:v>155</c:v>
                </c:pt>
                <c:pt idx="63">
                  <c:v>157.5</c:v>
                </c:pt>
                <c:pt idx="64">
                  <c:v>160</c:v>
                </c:pt>
                <c:pt idx="65">
                  <c:v>162.5</c:v>
                </c:pt>
                <c:pt idx="66">
                  <c:v>165</c:v>
                </c:pt>
                <c:pt idx="67">
                  <c:v>167.5</c:v>
                </c:pt>
                <c:pt idx="68">
                  <c:v>170</c:v>
                </c:pt>
                <c:pt idx="69">
                  <c:v>172.5</c:v>
                </c:pt>
                <c:pt idx="70">
                  <c:v>175</c:v>
                </c:pt>
                <c:pt idx="71">
                  <c:v>177.5</c:v>
                </c:pt>
                <c:pt idx="72">
                  <c:v>180</c:v>
                </c:pt>
              </c:numCache>
            </c:numRef>
          </c:xVal>
          <c:yVal>
            <c:numRef>
              <c:f>'single run, 600 nmol'!$B$8:$B$80</c:f>
              <c:numCache>
                <c:formatCode>General</c:formatCode>
                <c:ptCount val="73"/>
                <c:pt idx="0">
                  <c:v>0</c:v>
                </c:pt>
                <c:pt idx="1">
                  <c:v>6.2499999999999995E-7</c:v>
                </c:pt>
                <c:pt idx="2">
                  <c:v>1.2499999999999999E-6</c:v>
                </c:pt>
                <c:pt idx="3">
                  <c:v>1.8749999999999996E-6</c:v>
                </c:pt>
                <c:pt idx="4">
                  <c:v>2.4999999999999998E-6</c:v>
                </c:pt>
                <c:pt idx="5">
                  <c:v>3.1249999999999997E-6</c:v>
                </c:pt>
                <c:pt idx="6">
                  <c:v>3.7499999999999997E-6</c:v>
                </c:pt>
                <c:pt idx="7">
                  <c:v>4.3749999999999996E-6</c:v>
                </c:pt>
                <c:pt idx="8">
                  <c:v>4.9999999999999996E-6</c:v>
                </c:pt>
                <c:pt idx="9">
                  <c:v>5.6249999999999995E-6</c:v>
                </c:pt>
                <c:pt idx="10">
                  <c:v>6.2499999999999986E-6</c:v>
                </c:pt>
                <c:pt idx="11">
                  <c:v>6.8749999999999986E-6</c:v>
                </c:pt>
                <c:pt idx="12">
                  <c:v>7.4999999999999976E-6</c:v>
                </c:pt>
                <c:pt idx="13">
                  <c:v>8.1249999999999976E-6</c:v>
                </c:pt>
                <c:pt idx="14">
                  <c:v>8.7499999999999975E-6</c:v>
                </c:pt>
                <c:pt idx="15">
                  <c:v>9.3749999999999992E-6</c:v>
                </c:pt>
                <c:pt idx="16">
                  <c:v>9.9999999999999991E-6</c:v>
                </c:pt>
                <c:pt idx="17">
                  <c:v>1.0624999999999999E-5</c:v>
                </c:pt>
                <c:pt idx="18">
                  <c:v>1.1250000000000001E-5</c:v>
                </c:pt>
                <c:pt idx="19">
                  <c:v>1.1875000000000001E-5</c:v>
                </c:pt>
                <c:pt idx="20">
                  <c:v>1.2500000000000001E-5</c:v>
                </c:pt>
                <c:pt idx="21">
                  <c:v>1.3125000000000002E-5</c:v>
                </c:pt>
                <c:pt idx="22">
                  <c:v>1.3750000000000002E-5</c:v>
                </c:pt>
                <c:pt idx="23">
                  <c:v>1.4375000000000002E-5</c:v>
                </c:pt>
                <c:pt idx="24">
                  <c:v>1.5000000000000004E-5</c:v>
                </c:pt>
                <c:pt idx="25">
                  <c:v>1.5625E-5</c:v>
                </c:pt>
                <c:pt idx="26">
                  <c:v>1.6250000000000002E-5</c:v>
                </c:pt>
                <c:pt idx="27">
                  <c:v>1.6875000000000004E-5</c:v>
                </c:pt>
                <c:pt idx="28">
                  <c:v>1.7500000000000002E-5</c:v>
                </c:pt>
                <c:pt idx="29">
                  <c:v>1.8125000000000003E-5</c:v>
                </c:pt>
                <c:pt idx="30">
                  <c:v>1.8750000000000005E-5</c:v>
                </c:pt>
                <c:pt idx="31">
                  <c:v>1.9375000000000003E-5</c:v>
                </c:pt>
                <c:pt idx="32">
                  <c:v>2.0000000000000005E-5</c:v>
                </c:pt>
                <c:pt idx="33">
                  <c:v>2.0625000000000007E-5</c:v>
                </c:pt>
                <c:pt idx="34">
                  <c:v>2.1250000000000005E-5</c:v>
                </c:pt>
                <c:pt idx="35">
                  <c:v>2.1875000000000007E-5</c:v>
                </c:pt>
                <c:pt idx="36">
                  <c:v>2.2500000000000008E-5</c:v>
                </c:pt>
                <c:pt idx="37">
                  <c:v>2.3125000000000006E-5</c:v>
                </c:pt>
                <c:pt idx="38">
                  <c:v>2.3750000000000008E-5</c:v>
                </c:pt>
                <c:pt idx="39">
                  <c:v>2.437500000000001E-5</c:v>
                </c:pt>
                <c:pt idx="40">
                  <c:v>2.5000000000000008E-5</c:v>
                </c:pt>
                <c:pt idx="41">
                  <c:v>2.562500000000001E-5</c:v>
                </c:pt>
                <c:pt idx="42">
                  <c:v>2.6250000000000011E-5</c:v>
                </c:pt>
                <c:pt idx="43">
                  <c:v>2.687500000000001E-5</c:v>
                </c:pt>
                <c:pt idx="44">
                  <c:v>2.7500000000000011E-5</c:v>
                </c:pt>
                <c:pt idx="45">
                  <c:v>2.8125000000000013E-5</c:v>
                </c:pt>
                <c:pt idx="46">
                  <c:v>2.8750000000000011E-5</c:v>
                </c:pt>
                <c:pt idx="47">
                  <c:v>2.9375000000000013E-5</c:v>
                </c:pt>
                <c:pt idx="48">
                  <c:v>3.0000000000000014E-5</c:v>
                </c:pt>
                <c:pt idx="49">
                  <c:v>3.0625000000000013E-5</c:v>
                </c:pt>
                <c:pt idx="50">
                  <c:v>3.1250000000000007E-5</c:v>
                </c:pt>
                <c:pt idx="51">
                  <c:v>3.1875000000000009E-5</c:v>
                </c:pt>
                <c:pt idx="52">
                  <c:v>3.2500000000000011E-5</c:v>
                </c:pt>
                <c:pt idx="53">
                  <c:v>3.3125000000000012E-5</c:v>
                </c:pt>
                <c:pt idx="54">
                  <c:v>3.3750000000000014E-5</c:v>
                </c:pt>
                <c:pt idx="55">
                  <c:v>3.4375000000000016E-5</c:v>
                </c:pt>
                <c:pt idx="56">
                  <c:v>3.500000000000001E-5</c:v>
                </c:pt>
                <c:pt idx="57">
                  <c:v>3.5625000000000012E-5</c:v>
                </c:pt>
                <c:pt idx="58">
                  <c:v>3.6250000000000014E-5</c:v>
                </c:pt>
                <c:pt idx="59">
                  <c:v>3.6875000000000015E-5</c:v>
                </c:pt>
                <c:pt idx="60">
                  <c:v>3.7500000000000017E-5</c:v>
                </c:pt>
                <c:pt idx="61">
                  <c:v>3.8125000000000019E-5</c:v>
                </c:pt>
                <c:pt idx="62">
                  <c:v>3.8750000000000014E-5</c:v>
                </c:pt>
                <c:pt idx="63">
                  <c:v>3.9375000000000015E-5</c:v>
                </c:pt>
                <c:pt idx="64">
                  <c:v>4.0000000000000017E-5</c:v>
                </c:pt>
                <c:pt idx="65">
                  <c:v>4.0625000000000018E-5</c:v>
                </c:pt>
                <c:pt idx="66">
                  <c:v>4.125000000000002E-5</c:v>
                </c:pt>
                <c:pt idx="67">
                  <c:v>4.1875000000000022E-5</c:v>
                </c:pt>
                <c:pt idx="68">
                  <c:v>4.2500000000000017E-5</c:v>
                </c:pt>
                <c:pt idx="69">
                  <c:v>4.3125000000000018E-5</c:v>
                </c:pt>
                <c:pt idx="70">
                  <c:v>4.375000000000002E-5</c:v>
                </c:pt>
                <c:pt idx="71">
                  <c:v>4.4375000000000022E-5</c:v>
                </c:pt>
                <c:pt idx="72">
                  <c:v>4.5000000000000023E-5</c:v>
                </c:pt>
              </c:numCache>
            </c:numRef>
          </c:yVal>
          <c:smooth val="1"/>
          <c:extLst>
            <c:ext xmlns:c16="http://schemas.microsoft.com/office/drawing/2014/chart" uri="{C3380CC4-5D6E-409C-BE32-E72D297353CC}">
              <c16:uniqueId val="{00000000-21D6-4908-9A98-2D906BCA41FD}"/>
            </c:ext>
          </c:extLst>
        </c:ser>
        <c:ser>
          <c:idx val="1"/>
          <c:order val="1"/>
          <c:tx>
            <c:v>Fit 30</c:v>
          </c:tx>
          <c:spPr>
            <a:ln w="22225"/>
          </c:spPr>
          <c:marker>
            <c:symbol val="none"/>
          </c:marker>
          <c:xVal>
            <c:numRef>
              <c:f>'single run, 600 nmol'!$C$8:$C$80</c:f>
              <c:numCache>
                <c:formatCode>0.0</c:formatCode>
                <c:ptCount val="73"/>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47.5</c:v>
                </c:pt>
                <c:pt idx="20">
                  <c:v>50</c:v>
                </c:pt>
                <c:pt idx="21">
                  <c:v>52.5</c:v>
                </c:pt>
                <c:pt idx="22">
                  <c:v>55</c:v>
                </c:pt>
                <c:pt idx="23">
                  <c:v>57.5</c:v>
                </c:pt>
                <c:pt idx="24">
                  <c:v>60</c:v>
                </c:pt>
                <c:pt idx="25">
                  <c:v>62.5</c:v>
                </c:pt>
                <c:pt idx="26">
                  <c:v>65</c:v>
                </c:pt>
                <c:pt idx="27">
                  <c:v>67.5</c:v>
                </c:pt>
                <c:pt idx="28">
                  <c:v>70</c:v>
                </c:pt>
                <c:pt idx="29">
                  <c:v>72.5</c:v>
                </c:pt>
                <c:pt idx="30">
                  <c:v>75</c:v>
                </c:pt>
                <c:pt idx="31">
                  <c:v>77.5</c:v>
                </c:pt>
                <c:pt idx="32">
                  <c:v>80</c:v>
                </c:pt>
                <c:pt idx="33">
                  <c:v>82.5</c:v>
                </c:pt>
                <c:pt idx="34">
                  <c:v>85</c:v>
                </c:pt>
                <c:pt idx="35">
                  <c:v>87.5</c:v>
                </c:pt>
                <c:pt idx="36">
                  <c:v>90</c:v>
                </c:pt>
                <c:pt idx="37">
                  <c:v>92.5</c:v>
                </c:pt>
                <c:pt idx="38">
                  <c:v>95</c:v>
                </c:pt>
                <c:pt idx="39">
                  <c:v>97.5</c:v>
                </c:pt>
                <c:pt idx="40">
                  <c:v>100</c:v>
                </c:pt>
                <c:pt idx="41">
                  <c:v>102.5</c:v>
                </c:pt>
                <c:pt idx="42">
                  <c:v>105</c:v>
                </c:pt>
                <c:pt idx="43">
                  <c:v>107.5</c:v>
                </c:pt>
                <c:pt idx="44">
                  <c:v>110</c:v>
                </c:pt>
                <c:pt idx="45">
                  <c:v>112.5</c:v>
                </c:pt>
                <c:pt idx="46">
                  <c:v>115</c:v>
                </c:pt>
                <c:pt idx="47">
                  <c:v>117.5</c:v>
                </c:pt>
                <c:pt idx="48">
                  <c:v>120</c:v>
                </c:pt>
                <c:pt idx="49">
                  <c:v>122.5</c:v>
                </c:pt>
                <c:pt idx="50">
                  <c:v>125</c:v>
                </c:pt>
                <c:pt idx="51">
                  <c:v>127.5</c:v>
                </c:pt>
                <c:pt idx="52">
                  <c:v>130</c:v>
                </c:pt>
                <c:pt idx="53">
                  <c:v>132.5</c:v>
                </c:pt>
                <c:pt idx="54">
                  <c:v>135</c:v>
                </c:pt>
                <c:pt idx="55">
                  <c:v>137.5</c:v>
                </c:pt>
                <c:pt idx="56">
                  <c:v>140</c:v>
                </c:pt>
                <c:pt idx="57">
                  <c:v>142.5</c:v>
                </c:pt>
                <c:pt idx="58">
                  <c:v>145</c:v>
                </c:pt>
                <c:pt idx="59">
                  <c:v>147.5</c:v>
                </c:pt>
                <c:pt idx="60">
                  <c:v>150</c:v>
                </c:pt>
                <c:pt idx="61">
                  <c:v>152.5</c:v>
                </c:pt>
                <c:pt idx="62">
                  <c:v>155</c:v>
                </c:pt>
                <c:pt idx="63">
                  <c:v>157.5</c:v>
                </c:pt>
                <c:pt idx="64">
                  <c:v>160</c:v>
                </c:pt>
                <c:pt idx="65">
                  <c:v>162.5</c:v>
                </c:pt>
                <c:pt idx="66">
                  <c:v>165</c:v>
                </c:pt>
                <c:pt idx="67">
                  <c:v>167.5</c:v>
                </c:pt>
                <c:pt idx="68">
                  <c:v>170</c:v>
                </c:pt>
                <c:pt idx="69">
                  <c:v>172.5</c:v>
                </c:pt>
                <c:pt idx="70">
                  <c:v>175</c:v>
                </c:pt>
                <c:pt idx="71">
                  <c:v>177.5</c:v>
                </c:pt>
                <c:pt idx="72">
                  <c:v>180</c:v>
                </c:pt>
              </c:numCache>
            </c:numRef>
          </c:xVal>
          <c:yVal>
            <c:numRef>
              <c:f>'single run, 600 nmol'!$D$8:$D$80</c:f>
              <c:numCache>
                <c:formatCode>0.00E+00</c:formatCode>
                <c:ptCount val="73"/>
                <c:pt idx="0">
                  <c:v>0</c:v>
                </c:pt>
                <c:pt idx="1">
                  <c:v>6.3001965044494315E-7</c:v>
                </c:pt>
                <c:pt idx="2">
                  <c:v>1.2598374148682352E-6</c:v>
                </c:pt>
                <c:pt idx="3">
                  <c:v>1.8894533579625655E-6</c:v>
                </c:pt>
                <c:pt idx="4">
                  <c:v>2.518867544400759E-6</c:v>
                </c:pt>
                <c:pt idx="5">
                  <c:v>3.1480800388342497E-6</c:v>
                </c:pt>
                <c:pt idx="6">
                  <c:v>3.7770909058941726E-6</c:v>
                </c:pt>
                <c:pt idx="7">
                  <c:v>4.4059002101909248E-6</c:v>
                </c:pt>
                <c:pt idx="8">
                  <c:v>5.0345080163139486E-6</c:v>
                </c:pt>
                <c:pt idx="9">
                  <c:v>5.6629143888319521E-6</c:v>
                </c:pt>
                <c:pt idx="10">
                  <c:v>6.29111939229334E-6</c:v>
                </c:pt>
                <c:pt idx="11">
                  <c:v>6.9191230912257821E-6</c:v>
                </c:pt>
                <c:pt idx="12">
                  <c:v>7.5469255501357763E-6</c:v>
                </c:pt>
                <c:pt idx="13">
                  <c:v>8.1745268335097382E-6</c:v>
                </c:pt>
                <c:pt idx="14">
                  <c:v>8.8019270058129077E-6</c:v>
                </c:pt>
                <c:pt idx="15">
                  <c:v>9.4291261314902289E-6</c:v>
                </c:pt>
                <c:pt idx="16">
                  <c:v>1.0056124274966123E-5</c:v>
                </c:pt>
                <c:pt idx="17">
                  <c:v>1.0682921500643626E-5</c:v>
                </c:pt>
                <c:pt idx="18">
                  <c:v>1.1309517872906123E-5</c:v>
                </c:pt>
                <c:pt idx="19">
                  <c:v>1.193591345611583E-5</c:v>
                </c:pt>
                <c:pt idx="20">
                  <c:v>1.2562108314614223E-5</c:v>
                </c:pt>
                <c:pt idx="21">
                  <c:v>1.3188102512722262E-5</c:v>
                </c:pt>
                <c:pt idx="22">
                  <c:v>1.3813896114740608E-5</c:v>
                </c:pt>
                <c:pt idx="23">
                  <c:v>1.4439489184948746E-5</c:v>
                </c:pt>
                <c:pt idx="24">
                  <c:v>1.5064881787606298E-5</c:v>
                </c:pt>
                <c:pt idx="25">
                  <c:v>1.5690073986951718E-5</c:v>
                </c:pt>
                <c:pt idx="26">
                  <c:v>1.6315065847202933E-5</c:v>
                </c:pt>
                <c:pt idx="27">
                  <c:v>1.6939857432557581E-5</c:v>
                </c:pt>
                <c:pt idx="28">
                  <c:v>1.7564448807192331E-5</c:v>
                </c:pt>
                <c:pt idx="29">
                  <c:v>1.8188840035263785E-5</c:v>
                </c:pt>
                <c:pt idx="30">
                  <c:v>1.8813031180907582E-5</c:v>
                </c:pt>
                <c:pt idx="31">
                  <c:v>1.9437022308238844E-5</c:v>
                </c:pt>
                <c:pt idx="32">
                  <c:v>2.006081348135239E-5</c:v>
                </c:pt>
                <c:pt idx="33">
                  <c:v>2.0684404764322093E-5</c:v>
                </c:pt>
                <c:pt idx="34">
                  <c:v>2.1307796221201955E-5</c:v>
                </c:pt>
                <c:pt idx="35">
                  <c:v>2.1930987916024806E-5</c:v>
                </c:pt>
                <c:pt idx="36">
                  <c:v>2.2553979912803179E-5</c:v>
                </c:pt>
                <c:pt idx="37">
                  <c:v>2.3176772275529086E-5</c:v>
                </c:pt>
                <c:pt idx="38">
                  <c:v>2.3799365068174242E-5</c:v>
                </c:pt>
                <c:pt idx="39">
                  <c:v>2.4421758354689618E-5</c:v>
                </c:pt>
                <c:pt idx="40">
                  <c:v>2.504395219900568E-5</c:v>
                </c:pt>
                <c:pt idx="41">
                  <c:v>2.5665946665032581E-5</c:v>
                </c:pt>
                <c:pt idx="42">
                  <c:v>2.628774181665996E-5</c:v>
                </c:pt>
                <c:pt idx="43">
                  <c:v>2.6909337717756723E-5</c:v>
                </c:pt>
                <c:pt idx="44">
                  <c:v>2.7530734432171477E-5</c:v>
                </c:pt>
                <c:pt idx="45">
                  <c:v>2.8151932023732516E-5</c:v>
                </c:pt>
                <c:pt idx="46">
                  <c:v>2.8772930556247637E-5</c:v>
                </c:pt>
                <c:pt idx="47">
                  <c:v>2.9393730093504097E-5</c:v>
                </c:pt>
                <c:pt idx="48">
                  <c:v>3.0014330699268653E-5</c:v>
                </c:pt>
                <c:pt idx="49">
                  <c:v>3.0634732437287746E-5</c:v>
                </c:pt>
                <c:pt idx="50">
                  <c:v>3.1254935371287535E-5</c:v>
                </c:pt>
                <c:pt idx="51">
                  <c:v>3.1874939564973207E-5</c:v>
                </c:pt>
                <c:pt idx="52">
                  <c:v>3.2494745082030088E-5</c:v>
                </c:pt>
                <c:pt idx="53">
                  <c:v>3.3114351986123003E-5</c:v>
                </c:pt>
                <c:pt idx="54">
                  <c:v>3.3733760340896022E-5</c:v>
                </c:pt>
                <c:pt idx="55">
                  <c:v>3.4352970209973355E-5</c:v>
                </c:pt>
                <c:pt idx="56">
                  <c:v>3.4971981656958481E-5</c:v>
                </c:pt>
                <c:pt idx="57">
                  <c:v>3.5590794745434579E-5</c:v>
                </c:pt>
                <c:pt idx="58">
                  <c:v>3.620940953896452E-5</c:v>
                </c:pt>
                <c:pt idx="59">
                  <c:v>3.6827826101090446E-5</c:v>
                </c:pt>
                <c:pt idx="60">
                  <c:v>3.7446044495334629E-5</c:v>
                </c:pt>
                <c:pt idx="61">
                  <c:v>3.8064064785198832E-5</c:v>
                </c:pt>
                <c:pt idx="62">
                  <c:v>3.8681887034164299E-5</c:v>
                </c:pt>
                <c:pt idx="63">
                  <c:v>3.929951130569218E-5</c:v>
                </c:pt>
                <c:pt idx="64">
                  <c:v>3.99169376632229E-5</c:v>
                </c:pt>
                <c:pt idx="65">
                  <c:v>4.0534166170177236E-5</c:v>
                </c:pt>
                <c:pt idx="66">
                  <c:v>4.1151196889954792E-5</c:v>
                </c:pt>
                <c:pt idx="67">
                  <c:v>4.176802988593552E-5</c:v>
                </c:pt>
                <c:pt idx="68">
                  <c:v>4.238466522147865E-5</c:v>
                </c:pt>
                <c:pt idx="69">
                  <c:v>4.3001102959923536E-5</c:v>
                </c:pt>
                <c:pt idx="70">
                  <c:v>4.3617343164588806E-5</c:v>
                </c:pt>
                <c:pt idx="71">
                  <c:v>4.4233385898772994E-5</c:v>
                </c:pt>
                <c:pt idx="72">
                  <c:v>4.4849231225754334E-5</c:v>
                </c:pt>
              </c:numCache>
            </c:numRef>
          </c:yVal>
          <c:smooth val="1"/>
          <c:extLst>
            <c:ext xmlns:c16="http://schemas.microsoft.com/office/drawing/2014/chart" uri="{C3380CC4-5D6E-409C-BE32-E72D297353CC}">
              <c16:uniqueId val="{00000001-21D6-4908-9A98-2D906BCA41FD}"/>
            </c:ext>
          </c:extLst>
        </c:ser>
        <c:dLbls>
          <c:showLegendKey val="0"/>
          <c:showVal val="0"/>
          <c:showCatName val="0"/>
          <c:showSerName val="0"/>
          <c:showPercent val="0"/>
          <c:showBubbleSize val="0"/>
        </c:dLbls>
        <c:axId val="466122656"/>
        <c:axId val="466124224"/>
      </c:scatterChart>
      <c:valAx>
        <c:axId val="466122656"/>
        <c:scaling>
          <c:orientation val="minMax"/>
          <c:max val="180"/>
        </c:scaling>
        <c:delete val="0"/>
        <c:axPos val="b"/>
        <c:title>
          <c:tx>
            <c:rich>
              <a:bodyPr/>
              <a:lstStyle/>
              <a:p>
                <a:pPr>
                  <a:defRPr sz="800" b="1" i="0" u="none" strike="noStrike" baseline="0">
                    <a:solidFill>
                      <a:srgbClr val="000000"/>
                    </a:solidFill>
                    <a:latin typeface="Arial"/>
                    <a:ea typeface="Arial"/>
                    <a:cs typeface="Arial"/>
                  </a:defRPr>
                </a:pPr>
                <a:r>
                  <a:rPr lang="en-US"/>
                  <a:t>time / s</a:t>
                </a:r>
              </a:p>
            </c:rich>
          </c:tx>
          <c:layout>
            <c:manualLayout>
              <c:xMode val="edge"/>
              <c:yMode val="edge"/>
              <c:x val="0.52955721998164829"/>
              <c:y val="0.93047465797020601"/>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6124224"/>
        <c:crosses val="autoZero"/>
        <c:crossBetween val="midCat"/>
        <c:majorUnit val="60"/>
        <c:minorUnit val="20"/>
      </c:valAx>
      <c:valAx>
        <c:axId val="46612422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a:t>
                </a:r>
                <a:r>
                  <a:rPr lang="en-US" i="1"/>
                  <a:t>P</a:t>
                </a:r>
                <a:r>
                  <a:rPr lang="en-US"/>
                  <a:t>] / (mol/L)</a:t>
                </a:r>
              </a:p>
            </c:rich>
          </c:tx>
          <c:layout>
            <c:manualLayout>
              <c:xMode val="edge"/>
              <c:yMode val="edge"/>
              <c:x val="2.2167487684729089E-2"/>
              <c:y val="0.2714932126696833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6122656"/>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800" b="1" i="0" u="none" strike="noStrike" baseline="0">
                <a:solidFill>
                  <a:srgbClr val="000000"/>
                </a:solidFill>
                <a:latin typeface="Arial"/>
                <a:cs typeface="Arial"/>
              </a:rPr>
              <a:t>Calculating v</a:t>
            </a:r>
            <a:r>
              <a:rPr lang="en-US" sz="800" b="1" i="0" u="none" strike="noStrike" baseline="-25000">
                <a:solidFill>
                  <a:srgbClr val="000000"/>
                </a:solidFill>
                <a:latin typeface="Arial"/>
                <a:cs typeface="Arial"/>
              </a:rPr>
              <a:t>0 </a:t>
            </a:r>
            <a:r>
              <a:rPr lang="en-US" sz="800" b="1" i="0" u="none" strike="noStrike" baseline="0">
                <a:solidFill>
                  <a:srgbClr val="000000"/>
                </a:solidFill>
                <a:latin typeface="Arial"/>
                <a:cs typeface="Arial"/>
              </a:rPr>
              <a:t>for 600 nmol</a:t>
            </a:r>
          </a:p>
        </c:rich>
      </c:tx>
      <c:layout>
        <c:manualLayout>
          <c:xMode val="edge"/>
          <c:yMode val="edge"/>
          <c:x val="0.3152711945489573"/>
          <c:y val="9.0497737556561056E-2"/>
        </c:manualLayout>
      </c:layout>
      <c:overlay val="0"/>
      <c:spPr>
        <a:noFill/>
        <a:ln w="25400">
          <a:noFill/>
        </a:ln>
      </c:spPr>
    </c:title>
    <c:autoTitleDeleted val="0"/>
    <c:plotArea>
      <c:layout>
        <c:manualLayout>
          <c:layoutTarget val="inner"/>
          <c:xMode val="edge"/>
          <c:yMode val="edge"/>
          <c:x val="0.19540255743894083"/>
          <c:y val="7.6923076923076927E-2"/>
          <c:w val="0.75041154338466309"/>
          <c:h val="0.68778280542986425"/>
        </c:manualLayout>
      </c:layout>
      <c:scatterChart>
        <c:scatterStyle val="smoothMarker"/>
        <c:varyColors val="0"/>
        <c:ser>
          <c:idx val="0"/>
          <c:order val="0"/>
          <c:tx>
            <c:v>600 nmol</c:v>
          </c:tx>
          <c:spPr>
            <a:ln w="12700">
              <a:solidFill>
                <a:srgbClr val="000080"/>
              </a:solidFill>
              <a:prstDash val="solid"/>
            </a:ln>
          </c:spPr>
          <c:marker>
            <c:symbol val="diamond"/>
            <c:size val="5"/>
            <c:spPr>
              <a:solidFill>
                <a:srgbClr val="000080"/>
              </a:solidFill>
              <a:ln>
                <a:solidFill>
                  <a:srgbClr val="000080"/>
                </a:solidFill>
                <a:prstDash val="solid"/>
              </a:ln>
            </c:spPr>
          </c:marker>
          <c:xVal>
            <c:numRef>
              <c:f>vo!$C$61:$C$70</c:f>
              <c:numCache>
                <c:formatCode>General</c:formatCode>
                <c:ptCount val="10"/>
                <c:pt idx="0">
                  <c:v>0</c:v>
                </c:pt>
                <c:pt idx="1">
                  <c:v>20</c:v>
                </c:pt>
                <c:pt idx="2">
                  <c:v>40</c:v>
                </c:pt>
                <c:pt idx="3">
                  <c:v>60</c:v>
                </c:pt>
                <c:pt idx="4">
                  <c:v>80</c:v>
                </c:pt>
                <c:pt idx="5">
                  <c:v>100</c:v>
                </c:pt>
                <c:pt idx="6">
                  <c:v>120</c:v>
                </c:pt>
                <c:pt idx="7">
                  <c:v>140</c:v>
                </c:pt>
                <c:pt idx="8">
                  <c:v>160</c:v>
                </c:pt>
                <c:pt idx="9">
                  <c:v>180</c:v>
                </c:pt>
              </c:numCache>
            </c:numRef>
          </c:xVal>
          <c:yVal>
            <c:numRef>
              <c:f>vo!$B$61:$B$70</c:f>
              <c:numCache>
                <c:formatCode>General</c:formatCode>
                <c:ptCount val="10"/>
                <c:pt idx="0">
                  <c:v>0</c:v>
                </c:pt>
                <c:pt idx="1">
                  <c:v>7.7499999999999986E-6</c:v>
                </c:pt>
                <c:pt idx="2">
                  <c:v>1.3874999999999998E-5</c:v>
                </c:pt>
                <c:pt idx="3">
                  <c:v>1.9812499999999997E-5</c:v>
                </c:pt>
                <c:pt idx="4">
                  <c:v>2.5749999999999996E-5</c:v>
                </c:pt>
                <c:pt idx="5">
                  <c:v>3.1124999999999998E-5</c:v>
                </c:pt>
                <c:pt idx="6">
                  <c:v>3.6999999999999991E-5</c:v>
                </c:pt>
                <c:pt idx="7">
                  <c:v>4.2375E-5</c:v>
                </c:pt>
                <c:pt idx="8">
                  <c:v>4.7749999999999995E-5</c:v>
                </c:pt>
                <c:pt idx="9">
                  <c:v>5.2812499999999989E-5</c:v>
                </c:pt>
              </c:numCache>
            </c:numRef>
          </c:yVal>
          <c:smooth val="1"/>
          <c:extLst>
            <c:ext xmlns:c16="http://schemas.microsoft.com/office/drawing/2014/chart" uri="{C3380CC4-5D6E-409C-BE32-E72D297353CC}">
              <c16:uniqueId val="{00000000-52DC-4CD9-8B83-F7AAFA0B890A}"/>
            </c:ext>
          </c:extLst>
        </c:ser>
        <c:ser>
          <c:idx val="1"/>
          <c:order val="1"/>
          <c:tx>
            <c:v>Fit 600</c:v>
          </c:tx>
          <c:spPr>
            <a:ln w="22225"/>
          </c:spPr>
          <c:marker>
            <c:symbol val="none"/>
          </c:marker>
          <c:xVal>
            <c:numRef>
              <c:f>vo!$C$61:$C$70</c:f>
              <c:numCache>
                <c:formatCode>General</c:formatCode>
                <c:ptCount val="10"/>
                <c:pt idx="0">
                  <c:v>0</c:v>
                </c:pt>
                <c:pt idx="1">
                  <c:v>20</c:v>
                </c:pt>
                <c:pt idx="2">
                  <c:v>40</c:v>
                </c:pt>
                <c:pt idx="3">
                  <c:v>60</c:v>
                </c:pt>
                <c:pt idx="4">
                  <c:v>80</c:v>
                </c:pt>
                <c:pt idx="5">
                  <c:v>100</c:v>
                </c:pt>
                <c:pt idx="6">
                  <c:v>120</c:v>
                </c:pt>
                <c:pt idx="7">
                  <c:v>140</c:v>
                </c:pt>
                <c:pt idx="8">
                  <c:v>160</c:v>
                </c:pt>
                <c:pt idx="9">
                  <c:v>180</c:v>
                </c:pt>
              </c:numCache>
            </c:numRef>
          </c:xVal>
          <c:yVal>
            <c:numRef>
              <c:f>vo!$E$61:$E$70</c:f>
              <c:numCache>
                <c:formatCode>General</c:formatCode>
                <c:ptCount val="10"/>
                <c:pt idx="0">
                  <c:v>0</c:v>
                </c:pt>
                <c:pt idx="1">
                  <c:v>5.7507247675081086E-9</c:v>
                </c:pt>
                <c:pt idx="2">
                  <c:v>1.1158706586397061E-8</c:v>
                </c:pt>
                <c:pt idx="3">
                  <c:v>1.6244372921652132E-8</c:v>
                </c:pt>
                <c:pt idx="4">
                  <c:v>2.1026933762224692E-8</c:v>
                </c:pt>
                <c:pt idx="5">
                  <c:v>2.5524454182551485E-8</c:v>
                </c:pt>
                <c:pt idx="6">
                  <c:v>2.9753922579410354E-8</c:v>
                </c:pt>
                <c:pt idx="7">
                  <c:v>3.3731314841862414E-8</c:v>
                </c:pt>
                <c:pt idx="8">
                  <c:v>3.7471654696668388E-8</c:v>
                </c:pt>
                <c:pt idx="9">
                  <c:v>4.0989070457120699E-8</c:v>
                </c:pt>
              </c:numCache>
            </c:numRef>
          </c:yVal>
          <c:smooth val="1"/>
          <c:extLst>
            <c:ext xmlns:c16="http://schemas.microsoft.com/office/drawing/2014/chart" uri="{C3380CC4-5D6E-409C-BE32-E72D297353CC}">
              <c16:uniqueId val="{00000001-52DC-4CD9-8B83-F7AAFA0B890A}"/>
            </c:ext>
          </c:extLst>
        </c:ser>
        <c:dLbls>
          <c:showLegendKey val="0"/>
          <c:showVal val="0"/>
          <c:showCatName val="0"/>
          <c:showSerName val="0"/>
          <c:showPercent val="0"/>
          <c:showBubbleSize val="0"/>
        </c:dLbls>
        <c:axId val="417935904"/>
        <c:axId val="466905104"/>
      </c:scatterChart>
      <c:valAx>
        <c:axId val="417935904"/>
        <c:scaling>
          <c:orientation val="minMax"/>
          <c:max val="180"/>
        </c:scaling>
        <c:delete val="0"/>
        <c:axPos val="b"/>
        <c:title>
          <c:tx>
            <c:rich>
              <a:bodyPr/>
              <a:lstStyle/>
              <a:p>
                <a:pPr>
                  <a:defRPr sz="1050" b="1" i="0" u="none" strike="noStrike" baseline="0">
                    <a:solidFill>
                      <a:srgbClr val="000000"/>
                    </a:solidFill>
                    <a:latin typeface="Arial"/>
                    <a:ea typeface="Arial"/>
                    <a:cs typeface="Arial"/>
                  </a:defRPr>
                </a:pPr>
                <a:r>
                  <a:rPr lang="en-US"/>
                  <a:t>Time/s</a:t>
                </a:r>
              </a:p>
            </c:rich>
          </c:tx>
          <c:layout>
            <c:manualLayout>
              <c:xMode val="edge"/>
              <c:yMode val="edge"/>
              <c:x val="0.49014830042796381"/>
              <c:y val="0.873303167420814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466905104"/>
        <c:crosses val="autoZero"/>
        <c:crossBetween val="midCat"/>
        <c:majorUnit val="60"/>
        <c:minorUnit val="20"/>
      </c:valAx>
      <c:valAx>
        <c:axId val="466905104"/>
        <c:scaling>
          <c:orientation val="minMax"/>
        </c:scaling>
        <c:delete val="0"/>
        <c:axPos val="l"/>
        <c:majorGridlines>
          <c:spPr>
            <a:ln w="3175">
              <a:solidFill>
                <a:srgbClr val="000000"/>
              </a:solidFill>
              <a:prstDash val="solid"/>
            </a:ln>
          </c:spPr>
        </c:majorGridlines>
        <c:title>
          <c:tx>
            <c:rich>
              <a:bodyPr/>
              <a:lstStyle/>
              <a:p>
                <a:pPr>
                  <a:defRPr sz="1050" b="1" i="0" u="none" strike="noStrike" baseline="0">
                    <a:solidFill>
                      <a:srgbClr val="000000"/>
                    </a:solidFill>
                    <a:latin typeface="Arial"/>
                    <a:ea typeface="Arial"/>
                    <a:cs typeface="Arial"/>
                  </a:defRPr>
                </a:pPr>
                <a:r>
                  <a:rPr lang="en-US"/>
                  <a:t>[P] / (mol/L)</a:t>
                </a:r>
              </a:p>
            </c:rich>
          </c:tx>
          <c:layout>
            <c:manualLayout>
              <c:xMode val="edge"/>
              <c:yMode val="edge"/>
              <c:x val="1.4778325123152709E-2"/>
              <c:y val="0.2352941176470588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1793590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a:t>Michaelis-Menten Plot</a:t>
            </a:r>
          </a:p>
        </c:rich>
      </c:tx>
      <c:layout>
        <c:manualLayout>
          <c:xMode val="edge"/>
          <c:yMode val="edge"/>
          <c:x val="0.36419817893133727"/>
          <c:y val="3.8327526132404179E-2"/>
        </c:manualLayout>
      </c:layout>
      <c:overlay val="0"/>
      <c:spPr>
        <a:noFill/>
        <a:ln w="25400">
          <a:noFill/>
        </a:ln>
      </c:spPr>
    </c:title>
    <c:autoTitleDeleted val="0"/>
    <c:plotArea>
      <c:layout>
        <c:manualLayout>
          <c:layoutTarget val="inner"/>
          <c:xMode val="edge"/>
          <c:yMode val="edge"/>
          <c:x val="0.18312800406122076"/>
          <c:y val="0.15331010452961671"/>
          <c:w val="0.73868463972867615"/>
          <c:h val="0.66550522648083665"/>
        </c:manualLayout>
      </c:layout>
      <c:scatterChart>
        <c:scatterStyle val="smoothMarker"/>
        <c:varyColors val="0"/>
        <c:ser>
          <c:idx val="0"/>
          <c:order val="0"/>
          <c:tx>
            <c:strRef>
              <c:f>'Michaelis-Menten'!$B$7</c:f>
              <c:strCache>
                <c:ptCount val="1"/>
                <c:pt idx="0">
                  <c:v>vo</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xVal>
            <c:numRef>
              <c:f>'Michaelis-Menten'!$A$8:$A$12</c:f>
              <c:numCache>
                <c:formatCode>0.00E+00</c:formatCode>
                <c:ptCount val="5"/>
                <c:pt idx="0">
                  <c:v>1.0000000000000001E-5</c:v>
                </c:pt>
                <c:pt idx="1">
                  <c:v>2.0000000000000002E-5</c:v>
                </c:pt>
                <c:pt idx="2">
                  <c:v>4.0000000000000003E-5</c:v>
                </c:pt>
                <c:pt idx="3">
                  <c:v>1E-4</c:v>
                </c:pt>
                <c:pt idx="4">
                  <c:v>2.0000000000000001E-4</c:v>
                </c:pt>
              </c:numCache>
            </c:numRef>
          </c:xVal>
          <c:yVal>
            <c:numRef>
              <c:f>'Michaelis-Menten'!$B$8:$B$12</c:f>
              <c:numCache>
                <c:formatCode>0.00E+00</c:formatCode>
                <c:ptCount val="5"/>
                <c:pt idx="0">
                  <c:v>1.1366281443134643E-10</c:v>
                </c:pt>
                <c:pt idx="1">
                  <c:v>1.197031529620135E-10</c:v>
                </c:pt>
                <c:pt idx="2">
                  <c:v>2.5643796561858218E-10</c:v>
                </c:pt>
                <c:pt idx="3">
                  <c:v>2.9646125188757209E-10</c:v>
                </c:pt>
                <c:pt idx="4">
                  <c:v>1.7573915995108219E-9</c:v>
                </c:pt>
              </c:numCache>
            </c:numRef>
          </c:yVal>
          <c:smooth val="1"/>
          <c:extLst>
            <c:ext xmlns:c16="http://schemas.microsoft.com/office/drawing/2014/chart" uri="{C3380CC4-5D6E-409C-BE32-E72D297353CC}">
              <c16:uniqueId val="{00000000-E216-42AA-A00F-1C20C06FA429}"/>
            </c:ext>
          </c:extLst>
        </c:ser>
        <c:ser>
          <c:idx val="1"/>
          <c:order val="1"/>
          <c:tx>
            <c:v>Fit data</c:v>
          </c:tx>
          <c:spPr>
            <a:ln w="12700">
              <a:solidFill>
                <a:srgbClr val="FF00FF"/>
              </a:solidFill>
              <a:prstDash val="solid"/>
            </a:ln>
          </c:spPr>
          <c:marker>
            <c:symbol val="square"/>
            <c:size val="5"/>
            <c:spPr>
              <a:solidFill>
                <a:srgbClr val="FF00FF"/>
              </a:solidFill>
              <a:ln>
                <a:solidFill>
                  <a:srgbClr val="FF00FF"/>
                </a:solidFill>
                <a:prstDash val="solid"/>
              </a:ln>
            </c:spPr>
          </c:marker>
          <c:xVal>
            <c:numRef>
              <c:f>'Michaelis-Menten'!$A$8:$A$12</c:f>
              <c:numCache>
                <c:formatCode>0.00E+00</c:formatCode>
                <c:ptCount val="5"/>
                <c:pt idx="0">
                  <c:v>1.0000000000000001E-5</c:v>
                </c:pt>
                <c:pt idx="1">
                  <c:v>2.0000000000000002E-5</c:v>
                </c:pt>
                <c:pt idx="2">
                  <c:v>4.0000000000000003E-5</c:v>
                </c:pt>
                <c:pt idx="3">
                  <c:v>1E-4</c:v>
                </c:pt>
                <c:pt idx="4">
                  <c:v>2.0000000000000001E-4</c:v>
                </c:pt>
              </c:numCache>
            </c:numRef>
          </c:xVal>
          <c:yVal>
            <c:numRef>
              <c:f>'Michaelis-Menten'!$C$8:$C$12</c:f>
              <c:numCache>
                <c:formatCode>General</c:formatCode>
                <c:ptCount val="5"/>
                <c:pt idx="0">
                  <c:v>5.0000000000000003E-10</c:v>
                </c:pt>
                <c:pt idx="1">
                  <c:v>6.6666666666666664E-10</c:v>
                </c:pt>
                <c:pt idx="2">
                  <c:v>8.0000000000000013E-10</c:v>
                </c:pt>
                <c:pt idx="3">
                  <c:v>9.090909090909092E-10</c:v>
                </c:pt>
                <c:pt idx="4">
                  <c:v>9.523809523809524E-10</c:v>
                </c:pt>
              </c:numCache>
            </c:numRef>
          </c:yVal>
          <c:smooth val="1"/>
          <c:extLst>
            <c:ext xmlns:c16="http://schemas.microsoft.com/office/drawing/2014/chart" uri="{C3380CC4-5D6E-409C-BE32-E72D297353CC}">
              <c16:uniqueId val="{00000001-E216-42AA-A00F-1C20C06FA429}"/>
            </c:ext>
          </c:extLst>
        </c:ser>
        <c:dLbls>
          <c:showLegendKey val="0"/>
          <c:showVal val="0"/>
          <c:showCatName val="0"/>
          <c:showSerName val="0"/>
          <c:showPercent val="0"/>
          <c:showBubbleSize val="0"/>
        </c:dLbls>
        <c:axId val="466905888"/>
        <c:axId val="466906280"/>
      </c:scatterChart>
      <c:valAx>
        <c:axId val="466905888"/>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US"/>
                  <a:t>[P]</a:t>
                </a:r>
              </a:p>
            </c:rich>
          </c:tx>
          <c:layout>
            <c:manualLayout>
              <c:xMode val="edge"/>
              <c:yMode val="edge"/>
              <c:x val="0.54115334348638522"/>
              <c:y val="0.89895470383275256"/>
            </c:manualLayout>
          </c:layout>
          <c:overlay val="0"/>
          <c:spPr>
            <a:noFill/>
            <a:ln w="25400">
              <a:noFill/>
            </a:ln>
          </c:spPr>
        </c:title>
        <c:numFmt formatCode="0.#E+0;\-0.#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466906280"/>
        <c:crosses val="autoZero"/>
        <c:crossBetween val="midCat"/>
      </c:valAx>
      <c:valAx>
        <c:axId val="466906280"/>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n-US" sz="1025" b="1" i="1" u="none" strike="noStrike" baseline="0">
                    <a:solidFill>
                      <a:srgbClr val="000000"/>
                    </a:solidFill>
                    <a:latin typeface="Arial"/>
                    <a:cs typeface="Arial"/>
                  </a:rPr>
                  <a:t>v</a:t>
                </a:r>
                <a:r>
                  <a:rPr lang="en-US" sz="1025" b="1" i="0" u="none" strike="noStrike" baseline="-25000">
                    <a:solidFill>
                      <a:srgbClr val="000000"/>
                    </a:solidFill>
                    <a:latin typeface="Arial"/>
                    <a:cs typeface="Arial"/>
                  </a:rPr>
                  <a:t>0</a:t>
                </a:r>
              </a:p>
            </c:rich>
          </c:tx>
          <c:layout>
            <c:manualLayout>
              <c:xMode val="edge"/>
              <c:yMode val="edge"/>
              <c:x val="1.0288065843621401E-2"/>
              <c:y val="0.41811846689895488"/>
            </c:manualLayout>
          </c:layout>
          <c:overlay val="0"/>
          <c:spPr>
            <a:noFill/>
            <a:ln w="25400">
              <a:noFill/>
            </a:ln>
          </c:spPr>
        </c:title>
        <c:numFmt formatCode="0.#E+0;\-0.#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466905888"/>
        <c:crosses val="autoZero"/>
        <c:crossBetween val="midCat"/>
      </c:valAx>
      <c:spPr>
        <a:solidFill>
          <a:srgbClr val="C0C0C0"/>
        </a:solidFill>
        <a:ln w="12700">
          <a:solidFill>
            <a:srgbClr val="808080"/>
          </a:solidFill>
          <a:prstDash val="solid"/>
        </a:ln>
      </c:spPr>
    </c:plotArea>
    <c:legend>
      <c:legendPos val="r"/>
      <c:layout>
        <c:manualLayout>
          <c:xMode val="edge"/>
          <c:yMode val="edge"/>
          <c:x val="0.74691509240357368"/>
          <c:y val="0.53193960511033678"/>
          <c:w val="0.17078232504887503"/>
          <c:h val="0.14982578397212548"/>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a:t>Lineweaver-Burke Plot</a:t>
            </a:r>
          </a:p>
        </c:rich>
      </c:tx>
      <c:layout>
        <c:manualLayout>
          <c:xMode val="edge"/>
          <c:yMode val="edge"/>
          <c:x val="0.36419817893133727"/>
          <c:y val="3.5842293906810048E-2"/>
        </c:manualLayout>
      </c:layout>
      <c:overlay val="0"/>
      <c:spPr>
        <a:noFill/>
        <a:ln w="25400">
          <a:noFill/>
        </a:ln>
      </c:spPr>
    </c:title>
    <c:autoTitleDeleted val="0"/>
    <c:plotArea>
      <c:layout>
        <c:manualLayout>
          <c:layoutTarget val="inner"/>
          <c:xMode val="edge"/>
          <c:yMode val="edge"/>
          <c:x val="0.10493870364969811"/>
          <c:y val="0.15412240326222026"/>
          <c:w val="0.81893155330892298"/>
          <c:h val="0.66427943818850654"/>
        </c:manualLayout>
      </c:layout>
      <c:scatterChart>
        <c:scatterStyle val="smoothMarker"/>
        <c:varyColors val="0"/>
        <c:ser>
          <c:idx val="0"/>
          <c:order val="0"/>
          <c:tx>
            <c:strRef>
              <c:f>'Michaelis-Menten'!$B$7</c:f>
              <c:strCache>
                <c:ptCount val="1"/>
                <c:pt idx="0">
                  <c:v>vo</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trendline>
            <c:spPr>
              <a:ln>
                <a:prstDash val="dash"/>
              </a:ln>
            </c:spPr>
            <c:trendlineType val="linear"/>
            <c:backward val="50000"/>
            <c:dispRSqr val="0"/>
            <c:dispEq val="0"/>
          </c:trendline>
          <c:xVal>
            <c:numRef>
              <c:f>'Michaelis-Menten'!$A$20:$A$24</c:f>
              <c:numCache>
                <c:formatCode>General</c:formatCode>
                <c:ptCount val="5"/>
                <c:pt idx="0">
                  <c:v>99999.999999999985</c:v>
                </c:pt>
                <c:pt idx="1">
                  <c:v>49999.999999999993</c:v>
                </c:pt>
                <c:pt idx="2">
                  <c:v>24999.999999999996</c:v>
                </c:pt>
                <c:pt idx="3">
                  <c:v>10000</c:v>
                </c:pt>
                <c:pt idx="4">
                  <c:v>5000</c:v>
                </c:pt>
              </c:numCache>
            </c:numRef>
          </c:xVal>
          <c:yVal>
            <c:numRef>
              <c:f>'Michaelis-Menten'!$B$20:$B$24</c:f>
              <c:numCache>
                <c:formatCode>General</c:formatCode>
                <c:ptCount val="5"/>
                <c:pt idx="0">
                  <c:v>8797952127.1137524</c:v>
                </c:pt>
                <c:pt idx="1">
                  <c:v>8353998831.7378674</c:v>
                </c:pt>
                <c:pt idx="2">
                  <c:v>3899578588.481585</c:v>
                </c:pt>
                <c:pt idx="3">
                  <c:v>3373122098.193234</c:v>
                </c:pt>
                <c:pt idx="4">
                  <c:v>569025139.4614352</c:v>
                </c:pt>
              </c:numCache>
            </c:numRef>
          </c:yVal>
          <c:smooth val="1"/>
          <c:extLst>
            <c:ext xmlns:c16="http://schemas.microsoft.com/office/drawing/2014/chart" uri="{C3380CC4-5D6E-409C-BE32-E72D297353CC}">
              <c16:uniqueId val="{00000001-7E99-4195-8EFD-4FE6091F7C2A}"/>
            </c:ext>
          </c:extLst>
        </c:ser>
        <c:dLbls>
          <c:showLegendKey val="0"/>
          <c:showVal val="0"/>
          <c:showCatName val="0"/>
          <c:showSerName val="0"/>
          <c:showPercent val="0"/>
          <c:showBubbleSize val="0"/>
        </c:dLbls>
        <c:axId val="422535968"/>
        <c:axId val="422536360"/>
      </c:scatterChart>
      <c:valAx>
        <c:axId val="42253596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1/[P]</a:t>
                </a:r>
              </a:p>
            </c:rich>
          </c:tx>
          <c:layout>
            <c:manualLayout>
              <c:xMode val="edge"/>
              <c:yMode val="edge"/>
              <c:x val="0.53086527764276381"/>
              <c:y val="0.9056183030884580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22536360"/>
        <c:crosses val="autoZero"/>
        <c:crossBetween val="midCat"/>
      </c:valAx>
      <c:valAx>
        <c:axId val="422536360"/>
        <c:scaling>
          <c:orientation val="minMax"/>
          <c:min val="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1/</a:t>
                </a:r>
                <a:r>
                  <a:rPr lang="en-US" sz="1000" b="1" i="1" u="none" strike="noStrike" baseline="0">
                    <a:solidFill>
                      <a:srgbClr val="000000"/>
                    </a:solidFill>
                    <a:latin typeface="Arial"/>
                    <a:cs typeface="Arial"/>
                  </a:rPr>
                  <a:t>v</a:t>
                </a:r>
                <a:r>
                  <a:rPr lang="en-US" sz="1000" b="1" i="0" u="none" strike="noStrike" baseline="-25000">
                    <a:solidFill>
                      <a:srgbClr val="000000"/>
                    </a:solidFill>
                    <a:latin typeface="Arial"/>
                    <a:cs typeface="Arial"/>
                  </a:rPr>
                  <a:t>0</a:t>
                </a:r>
              </a:p>
            </c:rich>
          </c:tx>
          <c:layout>
            <c:manualLayout>
              <c:xMode val="edge"/>
              <c:yMode val="edge"/>
              <c:x val="2.6748971193415641E-2"/>
              <c:y val="0.4050194263351489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22535968"/>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'vo for 300 nmol'!$G$3</c:f>
          <c:strCache>
            <c:ptCount val="1"/>
            <c:pt idx="0">
              <c:v>Plot of [P] vs. time for 300 nmol of substrate</c:v>
            </c:pt>
          </c:strCache>
        </c:strRef>
      </c:tx>
      <c:layout>
        <c:manualLayout>
          <c:xMode val="edge"/>
          <c:yMode val="edge"/>
          <c:x val="0.26022621423819031"/>
          <c:y val="8.7193460490463212E-2"/>
        </c:manualLayout>
      </c:layout>
      <c:overlay val="1"/>
    </c:title>
    <c:autoTitleDeleted val="0"/>
    <c:plotArea>
      <c:layout>
        <c:manualLayout>
          <c:layoutTarget val="inner"/>
          <c:xMode val="edge"/>
          <c:yMode val="edge"/>
          <c:x val="0.20935985770072171"/>
          <c:y val="6.7873303167420809E-2"/>
          <c:w val="0.74384325912491756"/>
          <c:h val="0.80301744298311484"/>
        </c:manualLayout>
      </c:layout>
      <c:scatterChart>
        <c:scatterStyle val="smoothMarker"/>
        <c:varyColors val="0"/>
        <c:ser>
          <c:idx val="0"/>
          <c:order val="0"/>
          <c:tx>
            <c:v>30 nmol</c:v>
          </c:tx>
          <c:spPr>
            <a:ln w="12700">
              <a:solidFill>
                <a:srgbClr val="000080"/>
              </a:solidFill>
              <a:prstDash val="solid"/>
            </a:ln>
          </c:spPr>
          <c:marker>
            <c:symbol val="diamond"/>
            <c:size val="5"/>
            <c:spPr>
              <a:solidFill>
                <a:srgbClr val="000080"/>
              </a:solidFill>
              <a:ln>
                <a:solidFill>
                  <a:srgbClr val="000080"/>
                </a:solidFill>
                <a:prstDash val="solid"/>
              </a:ln>
            </c:spPr>
          </c:marker>
          <c:xVal>
            <c:numRef>
              <c:f>'vo for 300 nmol'!$C$8:$C$80</c:f>
              <c:numCache>
                <c:formatCode>0.0</c:formatCode>
                <c:ptCount val="73"/>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47.5</c:v>
                </c:pt>
                <c:pt idx="20">
                  <c:v>50</c:v>
                </c:pt>
                <c:pt idx="21">
                  <c:v>52.5</c:v>
                </c:pt>
                <c:pt idx="22">
                  <c:v>55</c:v>
                </c:pt>
                <c:pt idx="23">
                  <c:v>57.5</c:v>
                </c:pt>
                <c:pt idx="24">
                  <c:v>60</c:v>
                </c:pt>
                <c:pt idx="25">
                  <c:v>62.5</c:v>
                </c:pt>
                <c:pt idx="26">
                  <c:v>65</c:v>
                </c:pt>
                <c:pt idx="27">
                  <c:v>67.5</c:v>
                </c:pt>
                <c:pt idx="28">
                  <c:v>70</c:v>
                </c:pt>
                <c:pt idx="29">
                  <c:v>72.5</c:v>
                </c:pt>
                <c:pt idx="30">
                  <c:v>75</c:v>
                </c:pt>
                <c:pt idx="31">
                  <c:v>77.5</c:v>
                </c:pt>
                <c:pt idx="32">
                  <c:v>80</c:v>
                </c:pt>
                <c:pt idx="33">
                  <c:v>82.5</c:v>
                </c:pt>
                <c:pt idx="34">
                  <c:v>85</c:v>
                </c:pt>
                <c:pt idx="35">
                  <c:v>87.5</c:v>
                </c:pt>
                <c:pt idx="36">
                  <c:v>90</c:v>
                </c:pt>
                <c:pt idx="37">
                  <c:v>92.5</c:v>
                </c:pt>
                <c:pt idx="38">
                  <c:v>95</c:v>
                </c:pt>
                <c:pt idx="39">
                  <c:v>97.5</c:v>
                </c:pt>
                <c:pt idx="40">
                  <c:v>100</c:v>
                </c:pt>
                <c:pt idx="41">
                  <c:v>102.5</c:v>
                </c:pt>
                <c:pt idx="42">
                  <c:v>105</c:v>
                </c:pt>
                <c:pt idx="43">
                  <c:v>107.5</c:v>
                </c:pt>
                <c:pt idx="44">
                  <c:v>110</c:v>
                </c:pt>
                <c:pt idx="45">
                  <c:v>112.5</c:v>
                </c:pt>
                <c:pt idx="46">
                  <c:v>115</c:v>
                </c:pt>
                <c:pt idx="47">
                  <c:v>117.5</c:v>
                </c:pt>
                <c:pt idx="48">
                  <c:v>120</c:v>
                </c:pt>
                <c:pt idx="49">
                  <c:v>122.5</c:v>
                </c:pt>
                <c:pt idx="50">
                  <c:v>125</c:v>
                </c:pt>
                <c:pt idx="51">
                  <c:v>127.5</c:v>
                </c:pt>
                <c:pt idx="52">
                  <c:v>130</c:v>
                </c:pt>
                <c:pt idx="53">
                  <c:v>132.5</c:v>
                </c:pt>
                <c:pt idx="54">
                  <c:v>135</c:v>
                </c:pt>
                <c:pt idx="55">
                  <c:v>137.5</c:v>
                </c:pt>
                <c:pt idx="56">
                  <c:v>140</c:v>
                </c:pt>
                <c:pt idx="57">
                  <c:v>142.5</c:v>
                </c:pt>
                <c:pt idx="58">
                  <c:v>145</c:v>
                </c:pt>
                <c:pt idx="59">
                  <c:v>147.5</c:v>
                </c:pt>
                <c:pt idx="60">
                  <c:v>150</c:v>
                </c:pt>
                <c:pt idx="61">
                  <c:v>152.5</c:v>
                </c:pt>
                <c:pt idx="62">
                  <c:v>155</c:v>
                </c:pt>
                <c:pt idx="63">
                  <c:v>157.5</c:v>
                </c:pt>
                <c:pt idx="64">
                  <c:v>160</c:v>
                </c:pt>
                <c:pt idx="65">
                  <c:v>162.5</c:v>
                </c:pt>
                <c:pt idx="66">
                  <c:v>165</c:v>
                </c:pt>
                <c:pt idx="67">
                  <c:v>167.5</c:v>
                </c:pt>
                <c:pt idx="68">
                  <c:v>170</c:v>
                </c:pt>
                <c:pt idx="69">
                  <c:v>172.5</c:v>
                </c:pt>
                <c:pt idx="70">
                  <c:v>175</c:v>
                </c:pt>
                <c:pt idx="71">
                  <c:v>177.5</c:v>
                </c:pt>
                <c:pt idx="72">
                  <c:v>180</c:v>
                </c:pt>
              </c:numCache>
            </c:numRef>
          </c:xVal>
          <c:yVal>
            <c:numRef>
              <c:f>'vo for 300 nmol'!$B$8:$B$80</c:f>
              <c:numCache>
                <c:formatCode>General</c:formatCode>
                <c:ptCount val="73"/>
                <c:pt idx="0">
                  <c:v>0</c:v>
                </c:pt>
                <c:pt idx="1">
                  <c:v>6.2499999999999995E-7</c:v>
                </c:pt>
                <c:pt idx="2">
                  <c:v>1.2499999999999999E-6</c:v>
                </c:pt>
                <c:pt idx="3">
                  <c:v>1.8749999999999996E-6</c:v>
                </c:pt>
                <c:pt idx="4">
                  <c:v>2.4999999999999998E-6</c:v>
                </c:pt>
                <c:pt idx="5">
                  <c:v>3.1249999999999997E-6</c:v>
                </c:pt>
                <c:pt idx="6">
                  <c:v>3.7499999999999997E-6</c:v>
                </c:pt>
                <c:pt idx="7">
                  <c:v>4.3749999999999996E-6</c:v>
                </c:pt>
                <c:pt idx="8">
                  <c:v>4.9999999999999996E-6</c:v>
                </c:pt>
                <c:pt idx="9">
                  <c:v>5.6249999999999995E-6</c:v>
                </c:pt>
                <c:pt idx="10">
                  <c:v>6.2499999999999986E-6</c:v>
                </c:pt>
                <c:pt idx="11">
                  <c:v>6.8749999999999986E-6</c:v>
                </c:pt>
                <c:pt idx="12">
                  <c:v>7.4999999999999976E-6</c:v>
                </c:pt>
                <c:pt idx="13">
                  <c:v>8.1249999999999976E-6</c:v>
                </c:pt>
                <c:pt idx="14">
                  <c:v>8.7499999999999975E-6</c:v>
                </c:pt>
                <c:pt idx="15">
                  <c:v>9.3749999999999992E-6</c:v>
                </c:pt>
                <c:pt idx="16">
                  <c:v>9.9999999999999991E-6</c:v>
                </c:pt>
                <c:pt idx="17">
                  <c:v>1.0624999999999999E-5</c:v>
                </c:pt>
                <c:pt idx="18">
                  <c:v>1.1250000000000001E-5</c:v>
                </c:pt>
                <c:pt idx="19">
                  <c:v>1.1875000000000001E-5</c:v>
                </c:pt>
                <c:pt idx="20">
                  <c:v>1.2500000000000001E-5</c:v>
                </c:pt>
                <c:pt idx="21">
                  <c:v>1.3125000000000002E-5</c:v>
                </c:pt>
                <c:pt idx="22">
                  <c:v>1.3750000000000002E-5</c:v>
                </c:pt>
                <c:pt idx="23">
                  <c:v>1.4375000000000002E-5</c:v>
                </c:pt>
                <c:pt idx="24">
                  <c:v>1.5000000000000004E-5</c:v>
                </c:pt>
                <c:pt idx="25">
                  <c:v>1.5625E-5</c:v>
                </c:pt>
                <c:pt idx="26">
                  <c:v>1.6250000000000002E-5</c:v>
                </c:pt>
                <c:pt idx="27">
                  <c:v>1.6875000000000004E-5</c:v>
                </c:pt>
                <c:pt idx="28">
                  <c:v>1.7500000000000002E-5</c:v>
                </c:pt>
                <c:pt idx="29">
                  <c:v>1.8125000000000003E-5</c:v>
                </c:pt>
                <c:pt idx="30">
                  <c:v>1.8750000000000005E-5</c:v>
                </c:pt>
                <c:pt idx="31">
                  <c:v>1.9375000000000003E-5</c:v>
                </c:pt>
                <c:pt idx="32">
                  <c:v>2.0000000000000005E-5</c:v>
                </c:pt>
                <c:pt idx="33">
                  <c:v>2.0625000000000007E-5</c:v>
                </c:pt>
                <c:pt idx="34">
                  <c:v>2.1250000000000005E-5</c:v>
                </c:pt>
                <c:pt idx="35">
                  <c:v>2.1875000000000007E-5</c:v>
                </c:pt>
                <c:pt idx="36">
                  <c:v>2.2500000000000008E-5</c:v>
                </c:pt>
                <c:pt idx="37">
                  <c:v>2.3125000000000006E-5</c:v>
                </c:pt>
                <c:pt idx="38">
                  <c:v>2.3750000000000008E-5</c:v>
                </c:pt>
                <c:pt idx="39">
                  <c:v>2.437500000000001E-5</c:v>
                </c:pt>
                <c:pt idx="40">
                  <c:v>2.5000000000000008E-5</c:v>
                </c:pt>
                <c:pt idx="41">
                  <c:v>2.562500000000001E-5</c:v>
                </c:pt>
                <c:pt idx="42">
                  <c:v>2.6250000000000011E-5</c:v>
                </c:pt>
                <c:pt idx="43">
                  <c:v>2.687500000000001E-5</c:v>
                </c:pt>
                <c:pt idx="44">
                  <c:v>2.7500000000000011E-5</c:v>
                </c:pt>
                <c:pt idx="45">
                  <c:v>2.8125000000000013E-5</c:v>
                </c:pt>
                <c:pt idx="46">
                  <c:v>2.8750000000000011E-5</c:v>
                </c:pt>
                <c:pt idx="47">
                  <c:v>2.9375000000000013E-5</c:v>
                </c:pt>
                <c:pt idx="48">
                  <c:v>3.0000000000000014E-5</c:v>
                </c:pt>
                <c:pt idx="49">
                  <c:v>3.0625000000000013E-5</c:v>
                </c:pt>
                <c:pt idx="50">
                  <c:v>3.1250000000000007E-5</c:v>
                </c:pt>
                <c:pt idx="51">
                  <c:v>3.1875000000000009E-5</c:v>
                </c:pt>
                <c:pt idx="52">
                  <c:v>3.2500000000000011E-5</c:v>
                </c:pt>
                <c:pt idx="53">
                  <c:v>3.3125000000000012E-5</c:v>
                </c:pt>
                <c:pt idx="54">
                  <c:v>3.3750000000000014E-5</c:v>
                </c:pt>
                <c:pt idx="55">
                  <c:v>3.4375000000000016E-5</c:v>
                </c:pt>
                <c:pt idx="56">
                  <c:v>3.500000000000001E-5</c:v>
                </c:pt>
                <c:pt idx="57">
                  <c:v>3.5625000000000012E-5</c:v>
                </c:pt>
                <c:pt idx="58">
                  <c:v>3.6250000000000014E-5</c:v>
                </c:pt>
                <c:pt idx="59">
                  <c:v>3.6875000000000015E-5</c:v>
                </c:pt>
                <c:pt idx="60">
                  <c:v>3.7500000000000017E-5</c:v>
                </c:pt>
                <c:pt idx="61">
                  <c:v>3.8125000000000019E-5</c:v>
                </c:pt>
                <c:pt idx="62">
                  <c:v>3.8750000000000014E-5</c:v>
                </c:pt>
                <c:pt idx="63">
                  <c:v>3.9375000000000015E-5</c:v>
                </c:pt>
                <c:pt idx="64">
                  <c:v>4.0000000000000017E-5</c:v>
                </c:pt>
                <c:pt idx="65">
                  <c:v>4.0625000000000018E-5</c:v>
                </c:pt>
                <c:pt idx="66">
                  <c:v>4.125000000000002E-5</c:v>
                </c:pt>
                <c:pt idx="67">
                  <c:v>4.1875000000000022E-5</c:v>
                </c:pt>
                <c:pt idx="68">
                  <c:v>4.2500000000000017E-5</c:v>
                </c:pt>
                <c:pt idx="69">
                  <c:v>4.3125000000000018E-5</c:v>
                </c:pt>
                <c:pt idx="70">
                  <c:v>4.375000000000002E-5</c:v>
                </c:pt>
                <c:pt idx="71">
                  <c:v>4.4375000000000022E-5</c:v>
                </c:pt>
                <c:pt idx="72">
                  <c:v>4.5000000000000023E-5</c:v>
                </c:pt>
              </c:numCache>
            </c:numRef>
          </c:yVal>
          <c:smooth val="1"/>
          <c:extLst>
            <c:ext xmlns:c16="http://schemas.microsoft.com/office/drawing/2014/chart" uri="{C3380CC4-5D6E-409C-BE32-E72D297353CC}">
              <c16:uniqueId val="{00000000-1255-41DF-8123-57125E4C619B}"/>
            </c:ext>
          </c:extLst>
        </c:ser>
        <c:ser>
          <c:idx val="1"/>
          <c:order val="1"/>
          <c:tx>
            <c:v>Fit 30</c:v>
          </c:tx>
          <c:spPr>
            <a:ln w="22225"/>
          </c:spPr>
          <c:marker>
            <c:symbol val="none"/>
          </c:marker>
          <c:xVal>
            <c:numRef>
              <c:f>'vo for 300 nmol'!$C$8:$C$80</c:f>
              <c:numCache>
                <c:formatCode>0.0</c:formatCode>
                <c:ptCount val="73"/>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47.5</c:v>
                </c:pt>
                <c:pt idx="20">
                  <c:v>50</c:v>
                </c:pt>
                <c:pt idx="21">
                  <c:v>52.5</c:v>
                </c:pt>
                <c:pt idx="22">
                  <c:v>55</c:v>
                </c:pt>
                <c:pt idx="23">
                  <c:v>57.5</c:v>
                </c:pt>
                <c:pt idx="24">
                  <c:v>60</c:v>
                </c:pt>
                <c:pt idx="25">
                  <c:v>62.5</c:v>
                </c:pt>
                <c:pt idx="26">
                  <c:v>65</c:v>
                </c:pt>
                <c:pt idx="27">
                  <c:v>67.5</c:v>
                </c:pt>
                <c:pt idx="28">
                  <c:v>70</c:v>
                </c:pt>
                <c:pt idx="29">
                  <c:v>72.5</c:v>
                </c:pt>
                <c:pt idx="30">
                  <c:v>75</c:v>
                </c:pt>
                <c:pt idx="31">
                  <c:v>77.5</c:v>
                </c:pt>
                <c:pt idx="32">
                  <c:v>80</c:v>
                </c:pt>
                <c:pt idx="33">
                  <c:v>82.5</c:v>
                </c:pt>
                <c:pt idx="34">
                  <c:v>85</c:v>
                </c:pt>
                <c:pt idx="35">
                  <c:v>87.5</c:v>
                </c:pt>
                <c:pt idx="36">
                  <c:v>90</c:v>
                </c:pt>
                <c:pt idx="37">
                  <c:v>92.5</c:v>
                </c:pt>
                <c:pt idx="38">
                  <c:v>95</c:v>
                </c:pt>
                <c:pt idx="39">
                  <c:v>97.5</c:v>
                </c:pt>
                <c:pt idx="40">
                  <c:v>100</c:v>
                </c:pt>
                <c:pt idx="41">
                  <c:v>102.5</c:v>
                </c:pt>
                <c:pt idx="42">
                  <c:v>105</c:v>
                </c:pt>
                <c:pt idx="43">
                  <c:v>107.5</c:v>
                </c:pt>
                <c:pt idx="44">
                  <c:v>110</c:v>
                </c:pt>
                <c:pt idx="45">
                  <c:v>112.5</c:v>
                </c:pt>
                <c:pt idx="46">
                  <c:v>115</c:v>
                </c:pt>
                <c:pt idx="47">
                  <c:v>117.5</c:v>
                </c:pt>
                <c:pt idx="48">
                  <c:v>120</c:v>
                </c:pt>
                <c:pt idx="49">
                  <c:v>122.5</c:v>
                </c:pt>
                <c:pt idx="50">
                  <c:v>125</c:v>
                </c:pt>
                <c:pt idx="51">
                  <c:v>127.5</c:v>
                </c:pt>
                <c:pt idx="52">
                  <c:v>130</c:v>
                </c:pt>
                <c:pt idx="53">
                  <c:v>132.5</c:v>
                </c:pt>
                <c:pt idx="54">
                  <c:v>135</c:v>
                </c:pt>
                <c:pt idx="55">
                  <c:v>137.5</c:v>
                </c:pt>
                <c:pt idx="56">
                  <c:v>140</c:v>
                </c:pt>
                <c:pt idx="57">
                  <c:v>142.5</c:v>
                </c:pt>
                <c:pt idx="58">
                  <c:v>145</c:v>
                </c:pt>
                <c:pt idx="59">
                  <c:v>147.5</c:v>
                </c:pt>
                <c:pt idx="60">
                  <c:v>150</c:v>
                </c:pt>
                <c:pt idx="61">
                  <c:v>152.5</c:v>
                </c:pt>
                <c:pt idx="62">
                  <c:v>155</c:v>
                </c:pt>
                <c:pt idx="63">
                  <c:v>157.5</c:v>
                </c:pt>
                <c:pt idx="64">
                  <c:v>160</c:v>
                </c:pt>
                <c:pt idx="65">
                  <c:v>162.5</c:v>
                </c:pt>
                <c:pt idx="66">
                  <c:v>165</c:v>
                </c:pt>
                <c:pt idx="67">
                  <c:v>167.5</c:v>
                </c:pt>
                <c:pt idx="68">
                  <c:v>170</c:v>
                </c:pt>
                <c:pt idx="69">
                  <c:v>172.5</c:v>
                </c:pt>
                <c:pt idx="70">
                  <c:v>175</c:v>
                </c:pt>
                <c:pt idx="71">
                  <c:v>177.5</c:v>
                </c:pt>
                <c:pt idx="72">
                  <c:v>180</c:v>
                </c:pt>
              </c:numCache>
            </c:numRef>
          </c:xVal>
          <c:yVal>
            <c:numRef>
              <c:f>'vo for 300 nmol'!$D$8:$D$80</c:f>
              <c:numCache>
                <c:formatCode>0.00E+00</c:formatCode>
                <c:ptCount val="73"/>
                <c:pt idx="0">
                  <c:v>0</c:v>
                </c:pt>
                <c:pt idx="1">
                  <c:v>6.3001965044494315E-7</c:v>
                </c:pt>
                <c:pt idx="2">
                  <c:v>1.2598374148682352E-6</c:v>
                </c:pt>
                <c:pt idx="3">
                  <c:v>1.8894533579625655E-6</c:v>
                </c:pt>
                <c:pt idx="4">
                  <c:v>2.518867544400759E-6</c:v>
                </c:pt>
                <c:pt idx="5">
                  <c:v>3.1480800388342497E-6</c:v>
                </c:pt>
                <c:pt idx="6">
                  <c:v>3.7770909058941726E-6</c:v>
                </c:pt>
                <c:pt idx="7">
                  <c:v>4.4059002101909248E-6</c:v>
                </c:pt>
                <c:pt idx="8">
                  <c:v>5.0345080163139486E-6</c:v>
                </c:pt>
                <c:pt idx="9">
                  <c:v>5.6629143888319521E-6</c:v>
                </c:pt>
                <c:pt idx="10">
                  <c:v>6.29111939229334E-6</c:v>
                </c:pt>
                <c:pt idx="11">
                  <c:v>6.9191230912257821E-6</c:v>
                </c:pt>
                <c:pt idx="12">
                  <c:v>7.5469255501357763E-6</c:v>
                </c:pt>
                <c:pt idx="13">
                  <c:v>8.1745268335097382E-6</c:v>
                </c:pt>
                <c:pt idx="14">
                  <c:v>8.8019270058129077E-6</c:v>
                </c:pt>
                <c:pt idx="15">
                  <c:v>9.4291261314902289E-6</c:v>
                </c:pt>
                <c:pt idx="16">
                  <c:v>1.0056124274966123E-5</c:v>
                </c:pt>
                <c:pt idx="17">
                  <c:v>1.0682921500643626E-5</c:v>
                </c:pt>
                <c:pt idx="18">
                  <c:v>1.1309517872906123E-5</c:v>
                </c:pt>
                <c:pt idx="19">
                  <c:v>1.193591345611583E-5</c:v>
                </c:pt>
                <c:pt idx="20">
                  <c:v>1.2562108314614223E-5</c:v>
                </c:pt>
                <c:pt idx="21">
                  <c:v>1.3188102512722262E-5</c:v>
                </c:pt>
                <c:pt idx="22">
                  <c:v>1.3813896114740608E-5</c:v>
                </c:pt>
                <c:pt idx="23">
                  <c:v>1.4439489184948746E-5</c:v>
                </c:pt>
                <c:pt idx="24">
                  <c:v>1.5064881787606298E-5</c:v>
                </c:pt>
                <c:pt idx="25">
                  <c:v>1.5690073986951718E-5</c:v>
                </c:pt>
                <c:pt idx="26">
                  <c:v>1.6315065847202933E-5</c:v>
                </c:pt>
                <c:pt idx="27">
                  <c:v>1.6939857432557581E-5</c:v>
                </c:pt>
                <c:pt idx="28">
                  <c:v>1.7564448807192331E-5</c:v>
                </c:pt>
                <c:pt idx="29">
                  <c:v>1.8188840035263785E-5</c:v>
                </c:pt>
                <c:pt idx="30">
                  <c:v>1.8813031180907582E-5</c:v>
                </c:pt>
                <c:pt idx="31">
                  <c:v>1.9437022308238844E-5</c:v>
                </c:pt>
                <c:pt idx="32">
                  <c:v>2.006081348135239E-5</c:v>
                </c:pt>
                <c:pt idx="33">
                  <c:v>2.0684404764322093E-5</c:v>
                </c:pt>
                <c:pt idx="34">
                  <c:v>2.1307796221201955E-5</c:v>
                </c:pt>
                <c:pt idx="35">
                  <c:v>2.1930987916024806E-5</c:v>
                </c:pt>
                <c:pt idx="36">
                  <c:v>2.2553979912803179E-5</c:v>
                </c:pt>
                <c:pt idx="37">
                  <c:v>2.3176772275529086E-5</c:v>
                </c:pt>
                <c:pt idx="38">
                  <c:v>2.3799365068174242E-5</c:v>
                </c:pt>
                <c:pt idx="39">
                  <c:v>2.4421758354689618E-5</c:v>
                </c:pt>
                <c:pt idx="40">
                  <c:v>2.504395219900568E-5</c:v>
                </c:pt>
                <c:pt idx="41">
                  <c:v>2.5665946665032581E-5</c:v>
                </c:pt>
                <c:pt idx="42">
                  <c:v>2.628774181665996E-5</c:v>
                </c:pt>
                <c:pt idx="43">
                  <c:v>2.6909337717756723E-5</c:v>
                </c:pt>
                <c:pt idx="44">
                  <c:v>2.7530734432171477E-5</c:v>
                </c:pt>
                <c:pt idx="45">
                  <c:v>2.8151932023732516E-5</c:v>
                </c:pt>
                <c:pt idx="46">
                  <c:v>2.8772930556247637E-5</c:v>
                </c:pt>
                <c:pt idx="47">
                  <c:v>2.9393730093504097E-5</c:v>
                </c:pt>
                <c:pt idx="48">
                  <c:v>3.0014330699268653E-5</c:v>
                </c:pt>
                <c:pt idx="49">
                  <c:v>3.0634732437287746E-5</c:v>
                </c:pt>
                <c:pt idx="50">
                  <c:v>3.1254935371287535E-5</c:v>
                </c:pt>
                <c:pt idx="51">
                  <c:v>3.1874939564973207E-5</c:v>
                </c:pt>
                <c:pt idx="52">
                  <c:v>3.2494745082030088E-5</c:v>
                </c:pt>
                <c:pt idx="53">
                  <c:v>3.3114351986123003E-5</c:v>
                </c:pt>
                <c:pt idx="54">
                  <c:v>3.3733760340896022E-5</c:v>
                </c:pt>
                <c:pt idx="55">
                  <c:v>3.4352970209973355E-5</c:v>
                </c:pt>
                <c:pt idx="56">
                  <c:v>3.4971981656958481E-5</c:v>
                </c:pt>
                <c:pt idx="57">
                  <c:v>3.5590794745434579E-5</c:v>
                </c:pt>
                <c:pt idx="58">
                  <c:v>3.620940953896452E-5</c:v>
                </c:pt>
                <c:pt idx="59">
                  <c:v>3.6827826101090446E-5</c:v>
                </c:pt>
                <c:pt idx="60">
                  <c:v>3.7446044495334629E-5</c:v>
                </c:pt>
                <c:pt idx="61">
                  <c:v>3.8064064785198832E-5</c:v>
                </c:pt>
                <c:pt idx="62">
                  <c:v>3.8681887034164299E-5</c:v>
                </c:pt>
                <c:pt idx="63">
                  <c:v>3.929951130569218E-5</c:v>
                </c:pt>
                <c:pt idx="64">
                  <c:v>3.99169376632229E-5</c:v>
                </c:pt>
                <c:pt idx="65">
                  <c:v>4.0534166170177236E-5</c:v>
                </c:pt>
                <c:pt idx="66">
                  <c:v>4.1151196889954792E-5</c:v>
                </c:pt>
                <c:pt idx="67">
                  <c:v>4.176802988593552E-5</c:v>
                </c:pt>
                <c:pt idx="68">
                  <c:v>4.238466522147865E-5</c:v>
                </c:pt>
                <c:pt idx="69">
                  <c:v>4.3001102959923536E-5</c:v>
                </c:pt>
                <c:pt idx="70">
                  <c:v>4.3617343164588806E-5</c:v>
                </c:pt>
                <c:pt idx="71">
                  <c:v>4.4233385898772994E-5</c:v>
                </c:pt>
                <c:pt idx="72">
                  <c:v>4.4849231225754334E-5</c:v>
                </c:pt>
              </c:numCache>
            </c:numRef>
          </c:yVal>
          <c:smooth val="1"/>
          <c:extLst>
            <c:ext xmlns:c16="http://schemas.microsoft.com/office/drawing/2014/chart" uri="{C3380CC4-5D6E-409C-BE32-E72D297353CC}">
              <c16:uniqueId val="{00000001-1255-41DF-8123-57125E4C619B}"/>
            </c:ext>
          </c:extLst>
        </c:ser>
        <c:dLbls>
          <c:showLegendKey val="0"/>
          <c:showVal val="0"/>
          <c:showCatName val="0"/>
          <c:showSerName val="0"/>
          <c:showPercent val="0"/>
          <c:showBubbleSize val="0"/>
        </c:dLbls>
        <c:axId val="466121088"/>
        <c:axId val="430757064"/>
      </c:scatterChart>
      <c:valAx>
        <c:axId val="466121088"/>
        <c:scaling>
          <c:orientation val="minMax"/>
          <c:max val="180"/>
        </c:scaling>
        <c:delete val="0"/>
        <c:axPos val="b"/>
        <c:title>
          <c:tx>
            <c:rich>
              <a:bodyPr/>
              <a:lstStyle/>
              <a:p>
                <a:pPr>
                  <a:defRPr sz="800" b="1" i="0" u="none" strike="noStrike" baseline="0">
                    <a:solidFill>
                      <a:srgbClr val="000000"/>
                    </a:solidFill>
                    <a:latin typeface="Arial"/>
                    <a:ea typeface="Arial"/>
                    <a:cs typeface="Arial"/>
                  </a:defRPr>
                </a:pPr>
                <a:r>
                  <a:rPr lang="en-US"/>
                  <a:t>time / s</a:t>
                </a:r>
              </a:p>
            </c:rich>
          </c:tx>
          <c:layout>
            <c:manualLayout>
              <c:xMode val="edge"/>
              <c:yMode val="edge"/>
              <c:x val="0.52955721998164829"/>
              <c:y val="0.93047465797020601"/>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30757064"/>
        <c:crosses val="autoZero"/>
        <c:crossBetween val="midCat"/>
        <c:majorUnit val="60"/>
        <c:minorUnit val="20"/>
      </c:valAx>
      <c:valAx>
        <c:axId val="43075706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a:t>
                </a:r>
                <a:r>
                  <a:rPr lang="en-US" i="1"/>
                  <a:t>P</a:t>
                </a:r>
                <a:r>
                  <a:rPr lang="en-US"/>
                  <a:t>] / (mol/L)</a:t>
                </a:r>
              </a:p>
            </c:rich>
          </c:tx>
          <c:layout>
            <c:manualLayout>
              <c:xMode val="edge"/>
              <c:yMode val="edge"/>
              <c:x val="2.2167487684729089E-2"/>
              <c:y val="0.2714932126696833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6121088"/>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'vo for 120 nmol'!$G$3</c:f>
          <c:strCache>
            <c:ptCount val="1"/>
            <c:pt idx="0">
              <c:v>Plot of [P] vs. time for 120 nmol of substrate</c:v>
            </c:pt>
          </c:strCache>
        </c:strRef>
      </c:tx>
      <c:layout>
        <c:manualLayout>
          <c:xMode val="edge"/>
          <c:yMode val="edge"/>
          <c:x val="0.26022621423819031"/>
          <c:y val="8.7193460490463212E-2"/>
        </c:manualLayout>
      </c:layout>
      <c:overlay val="1"/>
    </c:title>
    <c:autoTitleDeleted val="0"/>
    <c:plotArea>
      <c:layout>
        <c:manualLayout>
          <c:layoutTarget val="inner"/>
          <c:xMode val="edge"/>
          <c:yMode val="edge"/>
          <c:x val="0.20935985770072171"/>
          <c:y val="6.7873303167420809E-2"/>
          <c:w val="0.74384325912491756"/>
          <c:h val="0.80301744298311484"/>
        </c:manualLayout>
      </c:layout>
      <c:scatterChart>
        <c:scatterStyle val="smoothMarker"/>
        <c:varyColors val="0"/>
        <c:ser>
          <c:idx val="0"/>
          <c:order val="0"/>
          <c:tx>
            <c:v>30 nmol</c:v>
          </c:tx>
          <c:spPr>
            <a:ln w="12700">
              <a:solidFill>
                <a:srgbClr val="000080"/>
              </a:solidFill>
              <a:prstDash val="solid"/>
            </a:ln>
          </c:spPr>
          <c:marker>
            <c:symbol val="diamond"/>
            <c:size val="5"/>
            <c:spPr>
              <a:solidFill>
                <a:srgbClr val="000080"/>
              </a:solidFill>
              <a:ln>
                <a:solidFill>
                  <a:srgbClr val="000080"/>
                </a:solidFill>
                <a:prstDash val="solid"/>
              </a:ln>
            </c:spPr>
          </c:marker>
          <c:xVal>
            <c:numRef>
              <c:f>'vo for 120 nmol'!$C$8:$C$80</c:f>
              <c:numCache>
                <c:formatCode>0.0</c:formatCode>
                <c:ptCount val="73"/>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47.5</c:v>
                </c:pt>
                <c:pt idx="20">
                  <c:v>50</c:v>
                </c:pt>
                <c:pt idx="21">
                  <c:v>52.5</c:v>
                </c:pt>
                <c:pt idx="22">
                  <c:v>55</c:v>
                </c:pt>
                <c:pt idx="23">
                  <c:v>57.5</c:v>
                </c:pt>
                <c:pt idx="24">
                  <c:v>60</c:v>
                </c:pt>
                <c:pt idx="25">
                  <c:v>62.5</c:v>
                </c:pt>
                <c:pt idx="26">
                  <c:v>65</c:v>
                </c:pt>
                <c:pt idx="27">
                  <c:v>67.5</c:v>
                </c:pt>
                <c:pt idx="28">
                  <c:v>70</c:v>
                </c:pt>
                <c:pt idx="29">
                  <c:v>72.5</c:v>
                </c:pt>
                <c:pt idx="30">
                  <c:v>75</c:v>
                </c:pt>
                <c:pt idx="31">
                  <c:v>77.5</c:v>
                </c:pt>
                <c:pt idx="32">
                  <c:v>80</c:v>
                </c:pt>
                <c:pt idx="33">
                  <c:v>82.5</c:v>
                </c:pt>
                <c:pt idx="34">
                  <c:v>85</c:v>
                </c:pt>
                <c:pt idx="35">
                  <c:v>87.5</c:v>
                </c:pt>
                <c:pt idx="36">
                  <c:v>90</c:v>
                </c:pt>
                <c:pt idx="37">
                  <c:v>92.5</c:v>
                </c:pt>
                <c:pt idx="38">
                  <c:v>95</c:v>
                </c:pt>
                <c:pt idx="39">
                  <c:v>97.5</c:v>
                </c:pt>
                <c:pt idx="40">
                  <c:v>100</c:v>
                </c:pt>
                <c:pt idx="41">
                  <c:v>102.5</c:v>
                </c:pt>
                <c:pt idx="42">
                  <c:v>105</c:v>
                </c:pt>
                <c:pt idx="43">
                  <c:v>107.5</c:v>
                </c:pt>
                <c:pt idx="44">
                  <c:v>110</c:v>
                </c:pt>
                <c:pt idx="45">
                  <c:v>112.5</c:v>
                </c:pt>
                <c:pt idx="46">
                  <c:v>115</c:v>
                </c:pt>
                <c:pt idx="47">
                  <c:v>117.5</c:v>
                </c:pt>
                <c:pt idx="48">
                  <c:v>120</c:v>
                </c:pt>
                <c:pt idx="49">
                  <c:v>122.5</c:v>
                </c:pt>
                <c:pt idx="50">
                  <c:v>125</c:v>
                </c:pt>
                <c:pt idx="51">
                  <c:v>127.5</c:v>
                </c:pt>
                <c:pt idx="52">
                  <c:v>130</c:v>
                </c:pt>
                <c:pt idx="53">
                  <c:v>132.5</c:v>
                </c:pt>
                <c:pt idx="54">
                  <c:v>135</c:v>
                </c:pt>
                <c:pt idx="55">
                  <c:v>137.5</c:v>
                </c:pt>
                <c:pt idx="56">
                  <c:v>140</c:v>
                </c:pt>
                <c:pt idx="57">
                  <c:v>142.5</c:v>
                </c:pt>
                <c:pt idx="58">
                  <c:v>145</c:v>
                </c:pt>
                <c:pt idx="59">
                  <c:v>147.5</c:v>
                </c:pt>
                <c:pt idx="60">
                  <c:v>150</c:v>
                </c:pt>
                <c:pt idx="61">
                  <c:v>152.5</c:v>
                </c:pt>
                <c:pt idx="62">
                  <c:v>155</c:v>
                </c:pt>
                <c:pt idx="63">
                  <c:v>157.5</c:v>
                </c:pt>
                <c:pt idx="64">
                  <c:v>160</c:v>
                </c:pt>
                <c:pt idx="65">
                  <c:v>162.5</c:v>
                </c:pt>
                <c:pt idx="66">
                  <c:v>165</c:v>
                </c:pt>
                <c:pt idx="67">
                  <c:v>167.5</c:v>
                </c:pt>
                <c:pt idx="68">
                  <c:v>170</c:v>
                </c:pt>
                <c:pt idx="69">
                  <c:v>172.5</c:v>
                </c:pt>
                <c:pt idx="70">
                  <c:v>175</c:v>
                </c:pt>
                <c:pt idx="71">
                  <c:v>177.5</c:v>
                </c:pt>
                <c:pt idx="72">
                  <c:v>180</c:v>
                </c:pt>
              </c:numCache>
            </c:numRef>
          </c:xVal>
          <c:yVal>
            <c:numRef>
              <c:f>'vo for 120 nmol'!$B$8:$B$80</c:f>
              <c:numCache>
                <c:formatCode>General</c:formatCode>
                <c:ptCount val="73"/>
                <c:pt idx="0">
                  <c:v>0</c:v>
                </c:pt>
                <c:pt idx="1">
                  <c:v>6.2499999999999995E-7</c:v>
                </c:pt>
                <c:pt idx="2">
                  <c:v>1.2499999999999999E-6</c:v>
                </c:pt>
                <c:pt idx="3">
                  <c:v>1.8749999999999996E-6</c:v>
                </c:pt>
                <c:pt idx="4">
                  <c:v>2.4999999999999998E-6</c:v>
                </c:pt>
                <c:pt idx="5">
                  <c:v>3.1249999999999997E-6</c:v>
                </c:pt>
                <c:pt idx="6">
                  <c:v>3.7499999999999997E-6</c:v>
                </c:pt>
                <c:pt idx="7">
                  <c:v>4.3749999999999996E-6</c:v>
                </c:pt>
                <c:pt idx="8">
                  <c:v>4.9999999999999996E-6</c:v>
                </c:pt>
                <c:pt idx="9">
                  <c:v>5.6249999999999995E-6</c:v>
                </c:pt>
                <c:pt idx="10">
                  <c:v>6.2499999999999986E-6</c:v>
                </c:pt>
                <c:pt idx="11">
                  <c:v>6.8749999999999986E-6</c:v>
                </c:pt>
                <c:pt idx="12">
                  <c:v>7.4999999999999976E-6</c:v>
                </c:pt>
                <c:pt idx="13">
                  <c:v>8.1249999999999976E-6</c:v>
                </c:pt>
                <c:pt idx="14">
                  <c:v>8.7499999999999975E-6</c:v>
                </c:pt>
                <c:pt idx="15">
                  <c:v>9.3749999999999992E-6</c:v>
                </c:pt>
                <c:pt idx="16">
                  <c:v>9.9999999999999991E-6</c:v>
                </c:pt>
                <c:pt idx="17">
                  <c:v>1.0624999999999999E-5</c:v>
                </c:pt>
                <c:pt idx="18">
                  <c:v>1.1250000000000001E-5</c:v>
                </c:pt>
                <c:pt idx="19">
                  <c:v>1.1875000000000001E-5</c:v>
                </c:pt>
                <c:pt idx="20">
                  <c:v>1.2500000000000001E-5</c:v>
                </c:pt>
                <c:pt idx="21">
                  <c:v>1.3125000000000002E-5</c:v>
                </c:pt>
                <c:pt idx="22">
                  <c:v>1.3750000000000002E-5</c:v>
                </c:pt>
                <c:pt idx="23">
                  <c:v>1.4375000000000002E-5</c:v>
                </c:pt>
                <c:pt idx="24">
                  <c:v>1.5000000000000004E-5</c:v>
                </c:pt>
                <c:pt idx="25">
                  <c:v>1.5625E-5</c:v>
                </c:pt>
                <c:pt idx="26">
                  <c:v>1.6250000000000002E-5</c:v>
                </c:pt>
                <c:pt idx="27">
                  <c:v>1.6875000000000004E-5</c:v>
                </c:pt>
                <c:pt idx="28">
                  <c:v>1.7500000000000002E-5</c:v>
                </c:pt>
                <c:pt idx="29">
                  <c:v>1.8125000000000003E-5</c:v>
                </c:pt>
                <c:pt idx="30">
                  <c:v>1.8750000000000005E-5</c:v>
                </c:pt>
                <c:pt idx="31">
                  <c:v>1.9375000000000003E-5</c:v>
                </c:pt>
                <c:pt idx="32">
                  <c:v>2.0000000000000005E-5</c:v>
                </c:pt>
                <c:pt idx="33">
                  <c:v>2.0625000000000007E-5</c:v>
                </c:pt>
                <c:pt idx="34">
                  <c:v>2.1250000000000005E-5</c:v>
                </c:pt>
                <c:pt idx="35">
                  <c:v>2.1875000000000007E-5</c:v>
                </c:pt>
                <c:pt idx="36">
                  <c:v>2.2500000000000008E-5</c:v>
                </c:pt>
                <c:pt idx="37">
                  <c:v>2.3125000000000006E-5</c:v>
                </c:pt>
                <c:pt idx="38">
                  <c:v>2.3750000000000008E-5</c:v>
                </c:pt>
                <c:pt idx="39">
                  <c:v>2.437500000000001E-5</c:v>
                </c:pt>
                <c:pt idx="40">
                  <c:v>2.5000000000000008E-5</c:v>
                </c:pt>
                <c:pt idx="41">
                  <c:v>2.562500000000001E-5</c:v>
                </c:pt>
                <c:pt idx="42">
                  <c:v>2.6250000000000011E-5</c:v>
                </c:pt>
                <c:pt idx="43">
                  <c:v>2.687500000000001E-5</c:v>
                </c:pt>
                <c:pt idx="44">
                  <c:v>2.7500000000000011E-5</c:v>
                </c:pt>
                <c:pt idx="45">
                  <c:v>2.8125000000000013E-5</c:v>
                </c:pt>
                <c:pt idx="46">
                  <c:v>2.8750000000000011E-5</c:v>
                </c:pt>
                <c:pt idx="47">
                  <c:v>2.9375000000000013E-5</c:v>
                </c:pt>
                <c:pt idx="48">
                  <c:v>3.0000000000000014E-5</c:v>
                </c:pt>
                <c:pt idx="49">
                  <c:v>3.0625000000000013E-5</c:v>
                </c:pt>
                <c:pt idx="50">
                  <c:v>3.1250000000000007E-5</c:v>
                </c:pt>
                <c:pt idx="51">
                  <c:v>3.1875000000000009E-5</c:v>
                </c:pt>
                <c:pt idx="52">
                  <c:v>3.2500000000000011E-5</c:v>
                </c:pt>
                <c:pt idx="53">
                  <c:v>3.3125000000000012E-5</c:v>
                </c:pt>
                <c:pt idx="54">
                  <c:v>3.3750000000000014E-5</c:v>
                </c:pt>
                <c:pt idx="55">
                  <c:v>3.4375000000000016E-5</c:v>
                </c:pt>
                <c:pt idx="56">
                  <c:v>3.500000000000001E-5</c:v>
                </c:pt>
                <c:pt idx="57">
                  <c:v>3.5625000000000012E-5</c:v>
                </c:pt>
                <c:pt idx="58">
                  <c:v>3.6250000000000014E-5</c:v>
                </c:pt>
                <c:pt idx="59">
                  <c:v>3.6875000000000015E-5</c:v>
                </c:pt>
                <c:pt idx="60">
                  <c:v>3.7500000000000017E-5</c:v>
                </c:pt>
                <c:pt idx="61">
                  <c:v>3.8125000000000019E-5</c:v>
                </c:pt>
                <c:pt idx="62">
                  <c:v>3.8750000000000014E-5</c:v>
                </c:pt>
                <c:pt idx="63">
                  <c:v>3.9375000000000015E-5</c:v>
                </c:pt>
                <c:pt idx="64">
                  <c:v>4.0000000000000017E-5</c:v>
                </c:pt>
                <c:pt idx="65">
                  <c:v>4.0625000000000018E-5</c:v>
                </c:pt>
                <c:pt idx="66">
                  <c:v>4.125000000000002E-5</c:v>
                </c:pt>
                <c:pt idx="67">
                  <c:v>4.1875000000000022E-5</c:v>
                </c:pt>
                <c:pt idx="68">
                  <c:v>4.2500000000000017E-5</c:v>
                </c:pt>
                <c:pt idx="69">
                  <c:v>4.3125000000000018E-5</c:v>
                </c:pt>
                <c:pt idx="70">
                  <c:v>4.375000000000002E-5</c:v>
                </c:pt>
                <c:pt idx="71">
                  <c:v>4.4375000000000022E-5</c:v>
                </c:pt>
                <c:pt idx="72">
                  <c:v>4.5000000000000023E-5</c:v>
                </c:pt>
              </c:numCache>
            </c:numRef>
          </c:yVal>
          <c:smooth val="1"/>
          <c:extLst>
            <c:ext xmlns:c16="http://schemas.microsoft.com/office/drawing/2014/chart" uri="{C3380CC4-5D6E-409C-BE32-E72D297353CC}">
              <c16:uniqueId val="{00000000-9821-4AF9-A2BA-635BAA9E17BB}"/>
            </c:ext>
          </c:extLst>
        </c:ser>
        <c:ser>
          <c:idx val="1"/>
          <c:order val="1"/>
          <c:tx>
            <c:v>Fit 30</c:v>
          </c:tx>
          <c:spPr>
            <a:ln w="22225"/>
          </c:spPr>
          <c:marker>
            <c:symbol val="none"/>
          </c:marker>
          <c:xVal>
            <c:numRef>
              <c:f>'vo for 120 nmol'!$C$8:$C$80</c:f>
              <c:numCache>
                <c:formatCode>0.0</c:formatCode>
                <c:ptCount val="73"/>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47.5</c:v>
                </c:pt>
                <c:pt idx="20">
                  <c:v>50</c:v>
                </c:pt>
                <c:pt idx="21">
                  <c:v>52.5</c:v>
                </c:pt>
                <c:pt idx="22">
                  <c:v>55</c:v>
                </c:pt>
                <c:pt idx="23">
                  <c:v>57.5</c:v>
                </c:pt>
                <c:pt idx="24">
                  <c:v>60</c:v>
                </c:pt>
                <c:pt idx="25">
                  <c:v>62.5</c:v>
                </c:pt>
                <c:pt idx="26">
                  <c:v>65</c:v>
                </c:pt>
                <c:pt idx="27">
                  <c:v>67.5</c:v>
                </c:pt>
                <c:pt idx="28">
                  <c:v>70</c:v>
                </c:pt>
                <c:pt idx="29">
                  <c:v>72.5</c:v>
                </c:pt>
                <c:pt idx="30">
                  <c:v>75</c:v>
                </c:pt>
                <c:pt idx="31">
                  <c:v>77.5</c:v>
                </c:pt>
                <c:pt idx="32">
                  <c:v>80</c:v>
                </c:pt>
                <c:pt idx="33">
                  <c:v>82.5</c:v>
                </c:pt>
                <c:pt idx="34">
                  <c:v>85</c:v>
                </c:pt>
                <c:pt idx="35">
                  <c:v>87.5</c:v>
                </c:pt>
                <c:pt idx="36">
                  <c:v>90</c:v>
                </c:pt>
                <c:pt idx="37">
                  <c:v>92.5</c:v>
                </c:pt>
                <c:pt idx="38">
                  <c:v>95</c:v>
                </c:pt>
                <c:pt idx="39">
                  <c:v>97.5</c:v>
                </c:pt>
                <c:pt idx="40">
                  <c:v>100</c:v>
                </c:pt>
                <c:pt idx="41">
                  <c:v>102.5</c:v>
                </c:pt>
                <c:pt idx="42">
                  <c:v>105</c:v>
                </c:pt>
                <c:pt idx="43">
                  <c:v>107.5</c:v>
                </c:pt>
                <c:pt idx="44">
                  <c:v>110</c:v>
                </c:pt>
                <c:pt idx="45">
                  <c:v>112.5</c:v>
                </c:pt>
                <c:pt idx="46">
                  <c:v>115</c:v>
                </c:pt>
                <c:pt idx="47">
                  <c:v>117.5</c:v>
                </c:pt>
                <c:pt idx="48">
                  <c:v>120</c:v>
                </c:pt>
                <c:pt idx="49">
                  <c:v>122.5</c:v>
                </c:pt>
                <c:pt idx="50">
                  <c:v>125</c:v>
                </c:pt>
                <c:pt idx="51">
                  <c:v>127.5</c:v>
                </c:pt>
                <c:pt idx="52">
                  <c:v>130</c:v>
                </c:pt>
                <c:pt idx="53">
                  <c:v>132.5</c:v>
                </c:pt>
                <c:pt idx="54">
                  <c:v>135</c:v>
                </c:pt>
                <c:pt idx="55">
                  <c:v>137.5</c:v>
                </c:pt>
                <c:pt idx="56">
                  <c:v>140</c:v>
                </c:pt>
                <c:pt idx="57">
                  <c:v>142.5</c:v>
                </c:pt>
                <c:pt idx="58">
                  <c:v>145</c:v>
                </c:pt>
                <c:pt idx="59">
                  <c:v>147.5</c:v>
                </c:pt>
                <c:pt idx="60">
                  <c:v>150</c:v>
                </c:pt>
                <c:pt idx="61">
                  <c:v>152.5</c:v>
                </c:pt>
                <c:pt idx="62">
                  <c:v>155</c:v>
                </c:pt>
                <c:pt idx="63">
                  <c:v>157.5</c:v>
                </c:pt>
                <c:pt idx="64">
                  <c:v>160</c:v>
                </c:pt>
                <c:pt idx="65">
                  <c:v>162.5</c:v>
                </c:pt>
                <c:pt idx="66">
                  <c:v>165</c:v>
                </c:pt>
                <c:pt idx="67">
                  <c:v>167.5</c:v>
                </c:pt>
                <c:pt idx="68">
                  <c:v>170</c:v>
                </c:pt>
                <c:pt idx="69">
                  <c:v>172.5</c:v>
                </c:pt>
                <c:pt idx="70">
                  <c:v>175</c:v>
                </c:pt>
                <c:pt idx="71">
                  <c:v>177.5</c:v>
                </c:pt>
                <c:pt idx="72">
                  <c:v>180</c:v>
                </c:pt>
              </c:numCache>
            </c:numRef>
          </c:xVal>
          <c:yVal>
            <c:numRef>
              <c:f>'vo for 120 nmol'!$D$8:$D$80</c:f>
              <c:numCache>
                <c:formatCode>0.00E+00</c:formatCode>
                <c:ptCount val="73"/>
                <c:pt idx="0">
                  <c:v>0</c:v>
                </c:pt>
                <c:pt idx="1">
                  <c:v>6.3001965044494315E-7</c:v>
                </c:pt>
                <c:pt idx="2">
                  <c:v>1.2598374148682352E-6</c:v>
                </c:pt>
                <c:pt idx="3">
                  <c:v>1.8894533579625655E-6</c:v>
                </c:pt>
                <c:pt idx="4">
                  <c:v>2.518867544400759E-6</c:v>
                </c:pt>
                <c:pt idx="5">
                  <c:v>3.1480800388342497E-6</c:v>
                </c:pt>
                <c:pt idx="6">
                  <c:v>3.7770909058941726E-6</c:v>
                </c:pt>
                <c:pt idx="7">
                  <c:v>4.4059002101909248E-6</c:v>
                </c:pt>
                <c:pt idx="8">
                  <c:v>5.0345080163139486E-6</c:v>
                </c:pt>
                <c:pt idx="9">
                  <c:v>5.6629143888319521E-6</c:v>
                </c:pt>
                <c:pt idx="10">
                  <c:v>6.29111939229334E-6</c:v>
                </c:pt>
                <c:pt idx="11">
                  <c:v>6.9191230912257821E-6</c:v>
                </c:pt>
                <c:pt idx="12">
                  <c:v>7.5469255501357763E-6</c:v>
                </c:pt>
                <c:pt idx="13">
                  <c:v>8.1745268335097382E-6</c:v>
                </c:pt>
                <c:pt idx="14">
                  <c:v>8.8019270058129077E-6</c:v>
                </c:pt>
                <c:pt idx="15">
                  <c:v>9.4291261314902289E-6</c:v>
                </c:pt>
                <c:pt idx="16">
                  <c:v>1.0056124274966123E-5</c:v>
                </c:pt>
                <c:pt idx="17">
                  <c:v>1.0682921500643626E-5</c:v>
                </c:pt>
                <c:pt idx="18">
                  <c:v>1.1309517872906123E-5</c:v>
                </c:pt>
                <c:pt idx="19">
                  <c:v>1.193591345611583E-5</c:v>
                </c:pt>
                <c:pt idx="20">
                  <c:v>1.2562108314614223E-5</c:v>
                </c:pt>
                <c:pt idx="21">
                  <c:v>1.3188102512722262E-5</c:v>
                </c:pt>
                <c:pt idx="22">
                  <c:v>1.3813896114740608E-5</c:v>
                </c:pt>
                <c:pt idx="23">
                  <c:v>1.4439489184948746E-5</c:v>
                </c:pt>
                <c:pt idx="24">
                  <c:v>1.5064881787606298E-5</c:v>
                </c:pt>
                <c:pt idx="25">
                  <c:v>1.5690073986951718E-5</c:v>
                </c:pt>
                <c:pt idx="26">
                  <c:v>1.6315065847202933E-5</c:v>
                </c:pt>
                <c:pt idx="27">
                  <c:v>1.6939857432557581E-5</c:v>
                </c:pt>
                <c:pt idx="28">
                  <c:v>1.7564448807192331E-5</c:v>
                </c:pt>
                <c:pt idx="29">
                  <c:v>1.8188840035263785E-5</c:v>
                </c:pt>
                <c:pt idx="30">
                  <c:v>1.8813031180907582E-5</c:v>
                </c:pt>
                <c:pt idx="31">
                  <c:v>1.9437022308238844E-5</c:v>
                </c:pt>
                <c:pt idx="32">
                  <c:v>2.006081348135239E-5</c:v>
                </c:pt>
                <c:pt idx="33">
                  <c:v>2.0684404764322093E-5</c:v>
                </c:pt>
                <c:pt idx="34">
                  <c:v>2.1307796221201955E-5</c:v>
                </c:pt>
                <c:pt idx="35">
                  <c:v>2.1930987916024806E-5</c:v>
                </c:pt>
                <c:pt idx="36">
                  <c:v>2.2553979912803179E-5</c:v>
                </c:pt>
                <c:pt idx="37">
                  <c:v>2.3176772275529086E-5</c:v>
                </c:pt>
                <c:pt idx="38">
                  <c:v>2.3799365068174242E-5</c:v>
                </c:pt>
                <c:pt idx="39">
                  <c:v>2.4421758354689618E-5</c:v>
                </c:pt>
                <c:pt idx="40">
                  <c:v>2.504395219900568E-5</c:v>
                </c:pt>
                <c:pt idx="41">
                  <c:v>2.5665946665032581E-5</c:v>
                </c:pt>
                <c:pt idx="42">
                  <c:v>2.628774181665996E-5</c:v>
                </c:pt>
                <c:pt idx="43">
                  <c:v>2.6909337717756723E-5</c:v>
                </c:pt>
                <c:pt idx="44">
                  <c:v>2.7530734432171477E-5</c:v>
                </c:pt>
                <c:pt idx="45">
                  <c:v>2.8151932023732516E-5</c:v>
                </c:pt>
                <c:pt idx="46">
                  <c:v>2.8772930556247637E-5</c:v>
                </c:pt>
                <c:pt idx="47">
                  <c:v>2.9393730093504097E-5</c:v>
                </c:pt>
                <c:pt idx="48">
                  <c:v>3.0014330699268653E-5</c:v>
                </c:pt>
                <c:pt idx="49">
                  <c:v>3.0634732437287746E-5</c:v>
                </c:pt>
                <c:pt idx="50">
                  <c:v>3.1254935371287535E-5</c:v>
                </c:pt>
                <c:pt idx="51">
                  <c:v>3.1874939564973207E-5</c:v>
                </c:pt>
                <c:pt idx="52">
                  <c:v>3.2494745082030088E-5</c:v>
                </c:pt>
                <c:pt idx="53">
                  <c:v>3.3114351986123003E-5</c:v>
                </c:pt>
                <c:pt idx="54">
                  <c:v>3.3733760340896022E-5</c:v>
                </c:pt>
                <c:pt idx="55">
                  <c:v>3.4352970209973355E-5</c:v>
                </c:pt>
                <c:pt idx="56">
                  <c:v>3.4971981656958481E-5</c:v>
                </c:pt>
                <c:pt idx="57">
                  <c:v>3.5590794745434579E-5</c:v>
                </c:pt>
                <c:pt idx="58">
                  <c:v>3.620940953896452E-5</c:v>
                </c:pt>
                <c:pt idx="59">
                  <c:v>3.6827826101090446E-5</c:v>
                </c:pt>
                <c:pt idx="60">
                  <c:v>3.7446044495334629E-5</c:v>
                </c:pt>
                <c:pt idx="61">
                  <c:v>3.8064064785198832E-5</c:v>
                </c:pt>
                <c:pt idx="62">
                  <c:v>3.8681887034164299E-5</c:v>
                </c:pt>
                <c:pt idx="63">
                  <c:v>3.929951130569218E-5</c:v>
                </c:pt>
                <c:pt idx="64">
                  <c:v>3.99169376632229E-5</c:v>
                </c:pt>
                <c:pt idx="65">
                  <c:v>4.0534166170177236E-5</c:v>
                </c:pt>
                <c:pt idx="66">
                  <c:v>4.1151196889954792E-5</c:v>
                </c:pt>
                <c:pt idx="67">
                  <c:v>4.176802988593552E-5</c:v>
                </c:pt>
                <c:pt idx="68">
                  <c:v>4.238466522147865E-5</c:v>
                </c:pt>
                <c:pt idx="69">
                  <c:v>4.3001102959923536E-5</c:v>
                </c:pt>
                <c:pt idx="70">
                  <c:v>4.3617343164588806E-5</c:v>
                </c:pt>
                <c:pt idx="71">
                  <c:v>4.4233385898772994E-5</c:v>
                </c:pt>
                <c:pt idx="72">
                  <c:v>4.4849231225754334E-5</c:v>
                </c:pt>
              </c:numCache>
            </c:numRef>
          </c:yVal>
          <c:smooth val="1"/>
          <c:extLst>
            <c:ext xmlns:c16="http://schemas.microsoft.com/office/drawing/2014/chart" uri="{C3380CC4-5D6E-409C-BE32-E72D297353CC}">
              <c16:uniqueId val="{00000001-9821-4AF9-A2BA-635BAA9E17BB}"/>
            </c:ext>
          </c:extLst>
        </c:ser>
        <c:dLbls>
          <c:showLegendKey val="0"/>
          <c:showVal val="0"/>
          <c:showCatName val="0"/>
          <c:showSerName val="0"/>
          <c:showPercent val="0"/>
          <c:showBubbleSize val="0"/>
        </c:dLbls>
        <c:axId val="430759808"/>
        <c:axId val="430759024"/>
      </c:scatterChart>
      <c:valAx>
        <c:axId val="430759808"/>
        <c:scaling>
          <c:orientation val="minMax"/>
          <c:max val="180"/>
        </c:scaling>
        <c:delete val="0"/>
        <c:axPos val="b"/>
        <c:title>
          <c:tx>
            <c:rich>
              <a:bodyPr/>
              <a:lstStyle/>
              <a:p>
                <a:pPr>
                  <a:defRPr sz="800" b="1" i="0" u="none" strike="noStrike" baseline="0">
                    <a:solidFill>
                      <a:srgbClr val="000000"/>
                    </a:solidFill>
                    <a:latin typeface="Arial"/>
                    <a:ea typeface="Arial"/>
                    <a:cs typeface="Arial"/>
                  </a:defRPr>
                </a:pPr>
                <a:r>
                  <a:rPr lang="en-US"/>
                  <a:t>time / s</a:t>
                </a:r>
              </a:p>
            </c:rich>
          </c:tx>
          <c:layout>
            <c:manualLayout>
              <c:xMode val="edge"/>
              <c:yMode val="edge"/>
              <c:x val="0.52955721998164829"/>
              <c:y val="0.93047465797020601"/>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30759024"/>
        <c:crosses val="autoZero"/>
        <c:crossBetween val="midCat"/>
        <c:majorUnit val="60"/>
        <c:minorUnit val="20"/>
      </c:valAx>
      <c:valAx>
        <c:axId val="43075902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a:t>
                </a:r>
                <a:r>
                  <a:rPr lang="en-US" i="1"/>
                  <a:t>P</a:t>
                </a:r>
                <a:r>
                  <a:rPr lang="en-US"/>
                  <a:t>] / (mol/L)</a:t>
                </a:r>
              </a:p>
            </c:rich>
          </c:tx>
          <c:layout>
            <c:manualLayout>
              <c:xMode val="edge"/>
              <c:yMode val="edge"/>
              <c:x val="2.2167487684729089E-2"/>
              <c:y val="0.2714932126696833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30759808"/>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'vo for 60 nmol'!$G$3</c:f>
          <c:strCache>
            <c:ptCount val="1"/>
            <c:pt idx="0">
              <c:v>Plot of [P] vs. time for 60 nmol of substrate</c:v>
            </c:pt>
          </c:strCache>
        </c:strRef>
      </c:tx>
      <c:layout>
        <c:manualLayout>
          <c:xMode val="edge"/>
          <c:yMode val="edge"/>
          <c:x val="0.26022621423819031"/>
          <c:y val="8.7193460490463212E-2"/>
        </c:manualLayout>
      </c:layout>
      <c:overlay val="1"/>
    </c:title>
    <c:autoTitleDeleted val="0"/>
    <c:plotArea>
      <c:layout>
        <c:manualLayout>
          <c:layoutTarget val="inner"/>
          <c:xMode val="edge"/>
          <c:yMode val="edge"/>
          <c:x val="0.20935985770072171"/>
          <c:y val="6.7873303167420809E-2"/>
          <c:w val="0.74384325912491756"/>
          <c:h val="0.80301744298311484"/>
        </c:manualLayout>
      </c:layout>
      <c:scatterChart>
        <c:scatterStyle val="smoothMarker"/>
        <c:varyColors val="0"/>
        <c:ser>
          <c:idx val="0"/>
          <c:order val="0"/>
          <c:tx>
            <c:v>30 nmol</c:v>
          </c:tx>
          <c:spPr>
            <a:ln w="12700">
              <a:solidFill>
                <a:srgbClr val="000080"/>
              </a:solidFill>
              <a:prstDash val="solid"/>
            </a:ln>
          </c:spPr>
          <c:marker>
            <c:symbol val="diamond"/>
            <c:size val="5"/>
            <c:spPr>
              <a:solidFill>
                <a:srgbClr val="000080"/>
              </a:solidFill>
              <a:ln>
                <a:solidFill>
                  <a:srgbClr val="000080"/>
                </a:solidFill>
                <a:prstDash val="solid"/>
              </a:ln>
            </c:spPr>
          </c:marker>
          <c:xVal>
            <c:numRef>
              <c:f>'vo for 60 nmol'!$C$8:$C$80</c:f>
              <c:numCache>
                <c:formatCode>0.0</c:formatCode>
                <c:ptCount val="73"/>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47.5</c:v>
                </c:pt>
                <c:pt idx="20">
                  <c:v>50</c:v>
                </c:pt>
                <c:pt idx="21">
                  <c:v>52.5</c:v>
                </c:pt>
                <c:pt idx="22">
                  <c:v>55</c:v>
                </c:pt>
                <c:pt idx="23">
                  <c:v>57.5</c:v>
                </c:pt>
                <c:pt idx="24">
                  <c:v>60</c:v>
                </c:pt>
                <c:pt idx="25">
                  <c:v>62.5</c:v>
                </c:pt>
                <c:pt idx="26">
                  <c:v>65</c:v>
                </c:pt>
                <c:pt idx="27">
                  <c:v>67.5</c:v>
                </c:pt>
                <c:pt idx="28">
                  <c:v>70</c:v>
                </c:pt>
                <c:pt idx="29">
                  <c:v>72.5</c:v>
                </c:pt>
                <c:pt idx="30">
                  <c:v>75</c:v>
                </c:pt>
                <c:pt idx="31">
                  <c:v>77.5</c:v>
                </c:pt>
                <c:pt idx="32">
                  <c:v>80</c:v>
                </c:pt>
                <c:pt idx="33">
                  <c:v>82.5</c:v>
                </c:pt>
                <c:pt idx="34">
                  <c:v>85</c:v>
                </c:pt>
                <c:pt idx="35">
                  <c:v>87.5</c:v>
                </c:pt>
                <c:pt idx="36">
                  <c:v>90</c:v>
                </c:pt>
                <c:pt idx="37">
                  <c:v>92.5</c:v>
                </c:pt>
                <c:pt idx="38">
                  <c:v>95</c:v>
                </c:pt>
                <c:pt idx="39">
                  <c:v>97.5</c:v>
                </c:pt>
                <c:pt idx="40">
                  <c:v>100</c:v>
                </c:pt>
                <c:pt idx="41">
                  <c:v>102.5</c:v>
                </c:pt>
                <c:pt idx="42">
                  <c:v>105</c:v>
                </c:pt>
                <c:pt idx="43">
                  <c:v>107.5</c:v>
                </c:pt>
                <c:pt idx="44">
                  <c:v>110</c:v>
                </c:pt>
                <c:pt idx="45">
                  <c:v>112.5</c:v>
                </c:pt>
                <c:pt idx="46">
                  <c:v>115</c:v>
                </c:pt>
                <c:pt idx="47">
                  <c:v>117.5</c:v>
                </c:pt>
                <c:pt idx="48">
                  <c:v>120</c:v>
                </c:pt>
                <c:pt idx="49">
                  <c:v>122.5</c:v>
                </c:pt>
                <c:pt idx="50">
                  <c:v>125</c:v>
                </c:pt>
                <c:pt idx="51">
                  <c:v>127.5</c:v>
                </c:pt>
                <c:pt idx="52">
                  <c:v>130</c:v>
                </c:pt>
                <c:pt idx="53">
                  <c:v>132.5</c:v>
                </c:pt>
                <c:pt idx="54">
                  <c:v>135</c:v>
                </c:pt>
                <c:pt idx="55">
                  <c:v>137.5</c:v>
                </c:pt>
                <c:pt idx="56">
                  <c:v>140</c:v>
                </c:pt>
                <c:pt idx="57">
                  <c:v>142.5</c:v>
                </c:pt>
                <c:pt idx="58">
                  <c:v>145</c:v>
                </c:pt>
                <c:pt idx="59">
                  <c:v>147.5</c:v>
                </c:pt>
                <c:pt idx="60">
                  <c:v>150</c:v>
                </c:pt>
                <c:pt idx="61">
                  <c:v>152.5</c:v>
                </c:pt>
                <c:pt idx="62">
                  <c:v>155</c:v>
                </c:pt>
                <c:pt idx="63">
                  <c:v>157.5</c:v>
                </c:pt>
                <c:pt idx="64">
                  <c:v>160</c:v>
                </c:pt>
                <c:pt idx="65">
                  <c:v>162.5</c:v>
                </c:pt>
                <c:pt idx="66">
                  <c:v>165</c:v>
                </c:pt>
                <c:pt idx="67">
                  <c:v>167.5</c:v>
                </c:pt>
                <c:pt idx="68">
                  <c:v>170</c:v>
                </c:pt>
                <c:pt idx="69">
                  <c:v>172.5</c:v>
                </c:pt>
                <c:pt idx="70">
                  <c:v>175</c:v>
                </c:pt>
                <c:pt idx="71">
                  <c:v>177.5</c:v>
                </c:pt>
                <c:pt idx="72">
                  <c:v>180</c:v>
                </c:pt>
              </c:numCache>
            </c:numRef>
          </c:xVal>
          <c:yVal>
            <c:numRef>
              <c:f>'vo for 60 nmol'!$B$8:$B$80</c:f>
              <c:numCache>
                <c:formatCode>General</c:formatCode>
                <c:ptCount val="73"/>
                <c:pt idx="0">
                  <c:v>0</c:v>
                </c:pt>
                <c:pt idx="1">
                  <c:v>6.2499999999999995E-7</c:v>
                </c:pt>
                <c:pt idx="2">
                  <c:v>1.2499999999999999E-6</c:v>
                </c:pt>
                <c:pt idx="3">
                  <c:v>1.8749999999999996E-6</c:v>
                </c:pt>
                <c:pt idx="4">
                  <c:v>2.4999999999999998E-6</c:v>
                </c:pt>
                <c:pt idx="5">
                  <c:v>3.1249999999999997E-6</c:v>
                </c:pt>
                <c:pt idx="6">
                  <c:v>3.7499999999999997E-6</c:v>
                </c:pt>
                <c:pt idx="7">
                  <c:v>4.3749999999999996E-6</c:v>
                </c:pt>
                <c:pt idx="8">
                  <c:v>4.9999999999999996E-6</c:v>
                </c:pt>
                <c:pt idx="9">
                  <c:v>5.6249999999999995E-6</c:v>
                </c:pt>
                <c:pt idx="10">
                  <c:v>6.2499999999999986E-6</c:v>
                </c:pt>
                <c:pt idx="11">
                  <c:v>6.8749999999999986E-6</c:v>
                </c:pt>
                <c:pt idx="12">
                  <c:v>7.4999999999999976E-6</c:v>
                </c:pt>
                <c:pt idx="13">
                  <c:v>8.1249999999999976E-6</c:v>
                </c:pt>
                <c:pt idx="14">
                  <c:v>8.7499999999999975E-6</c:v>
                </c:pt>
                <c:pt idx="15">
                  <c:v>9.3749999999999992E-6</c:v>
                </c:pt>
                <c:pt idx="16">
                  <c:v>9.9999999999999991E-6</c:v>
                </c:pt>
                <c:pt idx="17">
                  <c:v>1.0624999999999999E-5</c:v>
                </c:pt>
                <c:pt idx="18">
                  <c:v>1.1250000000000001E-5</c:v>
                </c:pt>
                <c:pt idx="19">
                  <c:v>1.1875000000000001E-5</c:v>
                </c:pt>
                <c:pt idx="20">
                  <c:v>1.2500000000000001E-5</c:v>
                </c:pt>
                <c:pt idx="21">
                  <c:v>1.3125000000000002E-5</c:v>
                </c:pt>
                <c:pt idx="22">
                  <c:v>1.3750000000000002E-5</c:v>
                </c:pt>
                <c:pt idx="23">
                  <c:v>1.4375000000000002E-5</c:v>
                </c:pt>
                <c:pt idx="24">
                  <c:v>1.5000000000000004E-5</c:v>
                </c:pt>
                <c:pt idx="25">
                  <c:v>1.5625E-5</c:v>
                </c:pt>
                <c:pt idx="26">
                  <c:v>1.6250000000000002E-5</c:v>
                </c:pt>
                <c:pt idx="27">
                  <c:v>1.6875000000000004E-5</c:v>
                </c:pt>
                <c:pt idx="28">
                  <c:v>1.7500000000000002E-5</c:v>
                </c:pt>
                <c:pt idx="29">
                  <c:v>1.8125000000000003E-5</c:v>
                </c:pt>
                <c:pt idx="30">
                  <c:v>1.8750000000000005E-5</c:v>
                </c:pt>
                <c:pt idx="31">
                  <c:v>1.9375000000000003E-5</c:v>
                </c:pt>
                <c:pt idx="32">
                  <c:v>2.0000000000000005E-5</c:v>
                </c:pt>
                <c:pt idx="33">
                  <c:v>2.0625000000000007E-5</c:v>
                </c:pt>
                <c:pt idx="34">
                  <c:v>2.1250000000000005E-5</c:v>
                </c:pt>
                <c:pt idx="35">
                  <c:v>2.1875000000000007E-5</c:v>
                </c:pt>
                <c:pt idx="36">
                  <c:v>2.2500000000000008E-5</c:v>
                </c:pt>
                <c:pt idx="37">
                  <c:v>2.3125000000000006E-5</c:v>
                </c:pt>
                <c:pt idx="38">
                  <c:v>2.3750000000000008E-5</c:v>
                </c:pt>
                <c:pt idx="39">
                  <c:v>2.437500000000001E-5</c:v>
                </c:pt>
                <c:pt idx="40">
                  <c:v>2.5000000000000008E-5</c:v>
                </c:pt>
                <c:pt idx="41">
                  <c:v>2.562500000000001E-5</c:v>
                </c:pt>
                <c:pt idx="42">
                  <c:v>2.6250000000000011E-5</c:v>
                </c:pt>
                <c:pt idx="43">
                  <c:v>2.687500000000001E-5</c:v>
                </c:pt>
                <c:pt idx="44">
                  <c:v>2.7500000000000011E-5</c:v>
                </c:pt>
                <c:pt idx="45">
                  <c:v>2.8125000000000013E-5</c:v>
                </c:pt>
                <c:pt idx="46">
                  <c:v>2.8750000000000011E-5</c:v>
                </c:pt>
                <c:pt idx="47">
                  <c:v>2.9375000000000013E-5</c:v>
                </c:pt>
                <c:pt idx="48">
                  <c:v>3.0000000000000014E-5</c:v>
                </c:pt>
                <c:pt idx="49">
                  <c:v>3.0625000000000013E-5</c:v>
                </c:pt>
                <c:pt idx="50">
                  <c:v>3.1250000000000007E-5</c:v>
                </c:pt>
                <c:pt idx="51">
                  <c:v>3.1875000000000009E-5</c:v>
                </c:pt>
                <c:pt idx="52">
                  <c:v>3.2500000000000011E-5</c:v>
                </c:pt>
                <c:pt idx="53">
                  <c:v>3.3125000000000012E-5</c:v>
                </c:pt>
                <c:pt idx="54">
                  <c:v>3.3750000000000014E-5</c:v>
                </c:pt>
                <c:pt idx="55">
                  <c:v>3.4375000000000016E-5</c:v>
                </c:pt>
                <c:pt idx="56">
                  <c:v>3.500000000000001E-5</c:v>
                </c:pt>
                <c:pt idx="57">
                  <c:v>3.5625000000000012E-5</c:v>
                </c:pt>
                <c:pt idx="58">
                  <c:v>3.6250000000000014E-5</c:v>
                </c:pt>
                <c:pt idx="59">
                  <c:v>3.6875000000000015E-5</c:v>
                </c:pt>
                <c:pt idx="60">
                  <c:v>3.7500000000000017E-5</c:v>
                </c:pt>
                <c:pt idx="61">
                  <c:v>3.8125000000000019E-5</c:v>
                </c:pt>
                <c:pt idx="62">
                  <c:v>3.8750000000000014E-5</c:v>
                </c:pt>
                <c:pt idx="63">
                  <c:v>3.9375000000000015E-5</c:v>
                </c:pt>
                <c:pt idx="64">
                  <c:v>4.0000000000000017E-5</c:v>
                </c:pt>
                <c:pt idx="65">
                  <c:v>4.0625000000000018E-5</c:v>
                </c:pt>
                <c:pt idx="66">
                  <c:v>4.125000000000002E-5</c:v>
                </c:pt>
                <c:pt idx="67">
                  <c:v>4.1875000000000022E-5</c:v>
                </c:pt>
                <c:pt idx="68">
                  <c:v>4.2500000000000017E-5</c:v>
                </c:pt>
                <c:pt idx="69">
                  <c:v>4.3125000000000018E-5</c:v>
                </c:pt>
                <c:pt idx="70">
                  <c:v>4.375000000000002E-5</c:v>
                </c:pt>
                <c:pt idx="71">
                  <c:v>4.4375000000000022E-5</c:v>
                </c:pt>
                <c:pt idx="72">
                  <c:v>4.5000000000000023E-5</c:v>
                </c:pt>
              </c:numCache>
            </c:numRef>
          </c:yVal>
          <c:smooth val="1"/>
          <c:extLst>
            <c:ext xmlns:c16="http://schemas.microsoft.com/office/drawing/2014/chart" uri="{C3380CC4-5D6E-409C-BE32-E72D297353CC}">
              <c16:uniqueId val="{00000000-5F52-4910-83D1-B1B7C5F815B1}"/>
            </c:ext>
          </c:extLst>
        </c:ser>
        <c:ser>
          <c:idx val="1"/>
          <c:order val="1"/>
          <c:tx>
            <c:v>Fit 30</c:v>
          </c:tx>
          <c:spPr>
            <a:ln w="22225"/>
          </c:spPr>
          <c:marker>
            <c:symbol val="none"/>
          </c:marker>
          <c:xVal>
            <c:numRef>
              <c:f>'vo for 60 nmol'!$C$8:$C$80</c:f>
              <c:numCache>
                <c:formatCode>0.0</c:formatCode>
                <c:ptCount val="73"/>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47.5</c:v>
                </c:pt>
                <c:pt idx="20">
                  <c:v>50</c:v>
                </c:pt>
                <c:pt idx="21">
                  <c:v>52.5</c:v>
                </c:pt>
                <c:pt idx="22">
                  <c:v>55</c:v>
                </c:pt>
                <c:pt idx="23">
                  <c:v>57.5</c:v>
                </c:pt>
                <c:pt idx="24">
                  <c:v>60</c:v>
                </c:pt>
                <c:pt idx="25">
                  <c:v>62.5</c:v>
                </c:pt>
                <c:pt idx="26">
                  <c:v>65</c:v>
                </c:pt>
                <c:pt idx="27">
                  <c:v>67.5</c:v>
                </c:pt>
                <c:pt idx="28">
                  <c:v>70</c:v>
                </c:pt>
                <c:pt idx="29">
                  <c:v>72.5</c:v>
                </c:pt>
                <c:pt idx="30">
                  <c:v>75</c:v>
                </c:pt>
                <c:pt idx="31">
                  <c:v>77.5</c:v>
                </c:pt>
                <c:pt idx="32">
                  <c:v>80</c:v>
                </c:pt>
                <c:pt idx="33">
                  <c:v>82.5</c:v>
                </c:pt>
                <c:pt idx="34">
                  <c:v>85</c:v>
                </c:pt>
                <c:pt idx="35">
                  <c:v>87.5</c:v>
                </c:pt>
                <c:pt idx="36">
                  <c:v>90</c:v>
                </c:pt>
                <c:pt idx="37">
                  <c:v>92.5</c:v>
                </c:pt>
                <c:pt idx="38">
                  <c:v>95</c:v>
                </c:pt>
                <c:pt idx="39">
                  <c:v>97.5</c:v>
                </c:pt>
                <c:pt idx="40">
                  <c:v>100</c:v>
                </c:pt>
                <c:pt idx="41">
                  <c:v>102.5</c:v>
                </c:pt>
                <c:pt idx="42">
                  <c:v>105</c:v>
                </c:pt>
                <c:pt idx="43">
                  <c:v>107.5</c:v>
                </c:pt>
                <c:pt idx="44">
                  <c:v>110</c:v>
                </c:pt>
                <c:pt idx="45">
                  <c:v>112.5</c:v>
                </c:pt>
                <c:pt idx="46">
                  <c:v>115</c:v>
                </c:pt>
                <c:pt idx="47">
                  <c:v>117.5</c:v>
                </c:pt>
                <c:pt idx="48">
                  <c:v>120</c:v>
                </c:pt>
                <c:pt idx="49">
                  <c:v>122.5</c:v>
                </c:pt>
                <c:pt idx="50">
                  <c:v>125</c:v>
                </c:pt>
                <c:pt idx="51">
                  <c:v>127.5</c:v>
                </c:pt>
                <c:pt idx="52">
                  <c:v>130</c:v>
                </c:pt>
                <c:pt idx="53">
                  <c:v>132.5</c:v>
                </c:pt>
                <c:pt idx="54">
                  <c:v>135</c:v>
                </c:pt>
                <c:pt idx="55">
                  <c:v>137.5</c:v>
                </c:pt>
                <c:pt idx="56">
                  <c:v>140</c:v>
                </c:pt>
                <c:pt idx="57">
                  <c:v>142.5</c:v>
                </c:pt>
                <c:pt idx="58">
                  <c:v>145</c:v>
                </c:pt>
                <c:pt idx="59">
                  <c:v>147.5</c:v>
                </c:pt>
                <c:pt idx="60">
                  <c:v>150</c:v>
                </c:pt>
                <c:pt idx="61">
                  <c:v>152.5</c:v>
                </c:pt>
                <c:pt idx="62">
                  <c:v>155</c:v>
                </c:pt>
                <c:pt idx="63">
                  <c:v>157.5</c:v>
                </c:pt>
                <c:pt idx="64">
                  <c:v>160</c:v>
                </c:pt>
                <c:pt idx="65">
                  <c:v>162.5</c:v>
                </c:pt>
                <c:pt idx="66">
                  <c:v>165</c:v>
                </c:pt>
                <c:pt idx="67">
                  <c:v>167.5</c:v>
                </c:pt>
                <c:pt idx="68">
                  <c:v>170</c:v>
                </c:pt>
                <c:pt idx="69">
                  <c:v>172.5</c:v>
                </c:pt>
                <c:pt idx="70">
                  <c:v>175</c:v>
                </c:pt>
                <c:pt idx="71">
                  <c:v>177.5</c:v>
                </c:pt>
                <c:pt idx="72">
                  <c:v>180</c:v>
                </c:pt>
              </c:numCache>
            </c:numRef>
          </c:xVal>
          <c:yVal>
            <c:numRef>
              <c:f>'vo for 60 nmol'!$D$8:$D$80</c:f>
              <c:numCache>
                <c:formatCode>0.00E+00</c:formatCode>
                <c:ptCount val="73"/>
                <c:pt idx="0">
                  <c:v>0</c:v>
                </c:pt>
                <c:pt idx="1">
                  <c:v>6.3001965044494315E-7</c:v>
                </c:pt>
                <c:pt idx="2">
                  <c:v>1.2598374148682352E-6</c:v>
                </c:pt>
                <c:pt idx="3">
                  <c:v>1.8894533579625655E-6</c:v>
                </c:pt>
                <c:pt idx="4">
                  <c:v>2.518867544400759E-6</c:v>
                </c:pt>
                <c:pt idx="5">
                  <c:v>3.1480800388342497E-6</c:v>
                </c:pt>
                <c:pt idx="6">
                  <c:v>3.7770909058941726E-6</c:v>
                </c:pt>
                <c:pt idx="7">
                  <c:v>4.4059002101909248E-6</c:v>
                </c:pt>
                <c:pt idx="8">
                  <c:v>5.0345080163139486E-6</c:v>
                </c:pt>
                <c:pt idx="9">
                  <c:v>5.6629143888319521E-6</c:v>
                </c:pt>
                <c:pt idx="10">
                  <c:v>6.29111939229334E-6</c:v>
                </c:pt>
                <c:pt idx="11">
                  <c:v>6.9191230912257821E-6</c:v>
                </c:pt>
                <c:pt idx="12">
                  <c:v>7.5469255501357763E-6</c:v>
                </c:pt>
                <c:pt idx="13">
                  <c:v>8.1745268335097382E-6</c:v>
                </c:pt>
                <c:pt idx="14">
                  <c:v>8.8019270058129077E-6</c:v>
                </c:pt>
                <c:pt idx="15">
                  <c:v>9.4291261314902289E-6</c:v>
                </c:pt>
                <c:pt idx="16">
                  <c:v>1.0056124274966123E-5</c:v>
                </c:pt>
                <c:pt idx="17">
                  <c:v>1.0682921500643626E-5</c:v>
                </c:pt>
                <c:pt idx="18">
                  <c:v>1.1309517872906123E-5</c:v>
                </c:pt>
                <c:pt idx="19">
                  <c:v>1.193591345611583E-5</c:v>
                </c:pt>
                <c:pt idx="20">
                  <c:v>1.2562108314614223E-5</c:v>
                </c:pt>
                <c:pt idx="21">
                  <c:v>1.3188102512722262E-5</c:v>
                </c:pt>
                <c:pt idx="22">
                  <c:v>1.3813896114740608E-5</c:v>
                </c:pt>
                <c:pt idx="23">
                  <c:v>1.4439489184948746E-5</c:v>
                </c:pt>
                <c:pt idx="24">
                  <c:v>1.5064881787606298E-5</c:v>
                </c:pt>
                <c:pt idx="25">
                  <c:v>1.5690073986951718E-5</c:v>
                </c:pt>
                <c:pt idx="26">
                  <c:v>1.6315065847202933E-5</c:v>
                </c:pt>
                <c:pt idx="27">
                  <c:v>1.6939857432557581E-5</c:v>
                </c:pt>
                <c:pt idx="28">
                  <c:v>1.7564448807192331E-5</c:v>
                </c:pt>
                <c:pt idx="29">
                  <c:v>1.8188840035263785E-5</c:v>
                </c:pt>
                <c:pt idx="30">
                  <c:v>1.8813031180907582E-5</c:v>
                </c:pt>
                <c:pt idx="31">
                  <c:v>1.9437022308238844E-5</c:v>
                </c:pt>
                <c:pt idx="32">
                  <c:v>2.006081348135239E-5</c:v>
                </c:pt>
                <c:pt idx="33">
                  <c:v>2.0684404764322093E-5</c:v>
                </c:pt>
                <c:pt idx="34">
                  <c:v>2.1307796221201955E-5</c:v>
                </c:pt>
                <c:pt idx="35">
                  <c:v>2.1930987916024806E-5</c:v>
                </c:pt>
                <c:pt idx="36">
                  <c:v>2.2553979912803179E-5</c:v>
                </c:pt>
                <c:pt idx="37">
                  <c:v>2.3176772275529086E-5</c:v>
                </c:pt>
                <c:pt idx="38">
                  <c:v>2.3799365068174242E-5</c:v>
                </c:pt>
                <c:pt idx="39">
                  <c:v>2.4421758354689618E-5</c:v>
                </c:pt>
                <c:pt idx="40">
                  <c:v>2.504395219900568E-5</c:v>
                </c:pt>
                <c:pt idx="41">
                  <c:v>2.5665946665032581E-5</c:v>
                </c:pt>
                <c:pt idx="42">
                  <c:v>2.628774181665996E-5</c:v>
                </c:pt>
                <c:pt idx="43">
                  <c:v>2.6909337717756723E-5</c:v>
                </c:pt>
                <c:pt idx="44">
                  <c:v>2.7530734432171477E-5</c:v>
                </c:pt>
                <c:pt idx="45">
                  <c:v>2.8151932023732516E-5</c:v>
                </c:pt>
                <c:pt idx="46">
                  <c:v>2.8772930556247637E-5</c:v>
                </c:pt>
                <c:pt idx="47">
                  <c:v>2.9393730093504097E-5</c:v>
                </c:pt>
                <c:pt idx="48">
                  <c:v>3.0014330699268653E-5</c:v>
                </c:pt>
                <c:pt idx="49">
                  <c:v>3.0634732437287746E-5</c:v>
                </c:pt>
                <c:pt idx="50">
                  <c:v>3.1254935371287535E-5</c:v>
                </c:pt>
                <c:pt idx="51">
                  <c:v>3.1874939564973207E-5</c:v>
                </c:pt>
                <c:pt idx="52">
                  <c:v>3.2494745082030088E-5</c:v>
                </c:pt>
                <c:pt idx="53">
                  <c:v>3.3114351986123003E-5</c:v>
                </c:pt>
                <c:pt idx="54">
                  <c:v>3.3733760340896022E-5</c:v>
                </c:pt>
                <c:pt idx="55">
                  <c:v>3.4352970209973355E-5</c:v>
                </c:pt>
                <c:pt idx="56">
                  <c:v>3.4971981656958481E-5</c:v>
                </c:pt>
                <c:pt idx="57">
                  <c:v>3.5590794745434579E-5</c:v>
                </c:pt>
                <c:pt idx="58">
                  <c:v>3.620940953896452E-5</c:v>
                </c:pt>
                <c:pt idx="59">
                  <c:v>3.6827826101090446E-5</c:v>
                </c:pt>
                <c:pt idx="60">
                  <c:v>3.7446044495334629E-5</c:v>
                </c:pt>
                <c:pt idx="61">
                  <c:v>3.8064064785198832E-5</c:v>
                </c:pt>
                <c:pt idx="62">
                  <c:v>3.8681887034164299E-5</c:v>
                </c:pt>
                <c:pt idx="63">
                  <c:v>3.929951130569218E-5</c:v>
                </c:pt>
                <c:pt idx="64">
                  <c:v>3.99169376632229E-5</c:v>
                </c:pt>
                <c:pt idx="65">
                  <c:v>4.0534166170177236E-5</c:v>
                </c:pt>
                <c:pt idx="66">
                  <c:v>4.1151196889954792E-5</c:v>
                </c:pt>
                <c:pt idx="67">
                  <c:v>4.176802988593552E-5</c:v>
                </c:pt>
                <c:pt idx="68">
                  <c:v>4.238466522147865E-5</c:v>
                </c:pt>
                <c:pt idx="69">
                  <c:v>4.3001102959923536E-5</c:v>
                </c:pt>
                <c:pt idx="70">
                  <c:v>4.3617343164588806E-5</c:v>
                </c:pt>
                <c:pt idx="71">
                  <c:v>4.4233385898772994E-5</c:v>
                </c:pt>
                <c:pt idx="72">
                  <c:v>4.4849231225754334E-5</c:v>
                </c:pt>
              </c:numCache>
            </c:numRef>
          </c:yVal>
          <c:smooth val="1"/>
          <c:extLst>
            <c:ext xmlns:c16="http://schemas.microsoft.com/office/drawing/2014/chart" uri="{C3380CC4-5D6E-409C-BE32-E72D297353CC}">
              <c16:uniqueId val="{00000001-5F52-4910-83D1-B1B7C5F815B1}"/>
            </c:ext>
          </c:extLst>
        </c:ser>
        <c:dLbls>
          <c:showLegendKey val="0"/>
          <c:showVal val="0"/>
          <c:showCatName val="0"/>
          <c:showSerName val="0"/>
          <c:showPercent val="0"/>
          <c:showBubbleSize val="0"/>
        </c:dLbls>
        <c:axId val="430759416"/>
        <c:axId val="430757848"/>
      </c:scatterChart>
      <c:valAx>
        <c:axId val="430759416"/>
        <c:scaling>
          <c:orientation val="minMax"/>
          <c:max val="180"/>
        </c:scaling>
        <c:delete val="0"/>
        <c:axPos val="b"/>
        <c:title>
          <c:tx>
            <c:rich>
              <a:bodyPr/>
              <a:lstStyle/>
              <a:p>
                <a:pPr>
                  <a:defRPr sz="800" b="1" i="0" u="none" strike="noStrike" baseline="0">
                    <a:solidFill>
                      <a:srgbClr val="000000"/>
                    </a:solidFill>
                    <a:latin typeface="Arial"/>
                    <a:ea typeface="Arial"/>
                    <a:cs typeface="Arial"/>
                  </a:defRPr>
                </a:pPr>
                <a:r>
                  <a:rPr lang="en-US"/>
                  <a:t>time / s</a:t>
                </a:r>
              </a:p>
            </c:rich>
          </c:tx>
          <c:layout>
            <c:manualLayout>
              <c:xMode val="edge"/>
              <c:yMode val="edge"/>
              <c:x val="0.52955721998164829"/>
              <c:y val="0.93047465797020601"/>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30757848"/>
        <c:crosses val="autoZero"/>
        <c:crossBetween val="midCat"/>
        <c:majorUnit val="60"/>
        <c:minorUnit val="20"/>
      </c:valAx>
      <c:valAx>
        <c:axId val="43075784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a:t>
                </a:r>
                <a:r>
                  <a:rPr lang="en-US" i="1"/>
                  <a:t>P</a:t>
                </a:r>
                <a:r>
                  <a:rPr lang="en-US"/>
                  <a:t>] / (mol/L)</a:t>
                </a:r>
              </a:p>
            </c:rich>
          </c:tx>
          <c:layout>
            <c:manualLayout>
              <c:xMode val="edge"/>
              <c:yMode val="edge"/>
              <c:x val="2.2167487684729089E-2"/>
              <c:y val="0.2714932126696833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30759416"/>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'vo for 30 nmol'!$G$3</c:f>
          <c:strCache>
            <c:ptCount val="1"/>
            <c:pt idx="0">
              <c:v>Plot of [P] vs. time for 30 nmol of substrate</c:v>
            </c:pt>
          </c:strCache>
        </c:strRef>
      </c:tx>
      <c:layout>
        <c:manualLayout>
          <c:xMode val="edge"/>
          <c:yMode val="edge"/>
          <c:x val="0.26022621423819031"/>
          <c:y val="8.7193460490463212E-2"/>
        </c:manualLayout>
      </c:layout>
      <c:overlay val="1"/>
    </c:title>
    <c:autoTitleDeleted val="0"/>
    <c:plotArea>
      <c:layout>
        <c:manualLayout>
          <c:layoutTarget val="inner"/>
          <c:xMode val="edge"/>
          <c:yMode val="edge"/>
          <c:x val="0.20935985770072171"/>
          <c:y val="6.7873303167420809E-2"/>
          <c:w val="0.74384325912491756"/>
          <c:h val="0.80301744298311484"/>
        </c:manualLayout>
      </c:layout>
      <c:scatterChart>
        <c:scatterStyle val="smoothMarker"/>
        <c:varyColors val="0"/>
        <c:ser>
          <c:idx val="0"/>
          <c:order val="0"/>
          <c:tx>
            <c:v>30 nmol</c:v>
          </c:tx>
          <c:spPr>
            <a:ln w="12700">
              <a:solidFill>
                <a:srgbClr val="000080"/>
              </a:solidFill>
              <a:prstDash val="solid"/>
            </a:ln>
          </c:spPr>
          <c:marker>
            <c:symbol val="diamond"/>
            <c:size val="5"/>
            <c:spPr>
              <a:solidFill>
                <a:srgbClr val="000080"/>
              </a:solidFill>
              <a:ln>
                <a:solidFill>
                  <a:srgbClr val="000080"/>
                </a:solidFill>
                <a:prstDash val="solid"/>
              </a:ln>
            </c:spPr>
          </c:marker>
          <c:xVal>
            <c:numRef>
              <c:f>'vo for 30 nmol'!$C$8:$C$80</c:f>
              <c:numCache>
                <c:formatCode>0.0</c:formatCode>
                <c:ptCount val="73"/>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47.5</c:v>
                </c:pt>
                <c:pt idx="20">
                  <c:v>50</c:v>
                </c:pt>
                <c:pt idx="21">
                  <c:v>52.5</c:v>
                </c:pt>
                <c:pt idx="22">
                  <c:v>55</c:v>
                </c:pt>
                <c:pt idx="23">
                  <c:v>57.5</c:v>
                </c:pt>
                <c:pt idx="24">
                  <c:v>60</c:v>
                </c:pt>
                <c:pt idx="25">
                  <c:v>62.5</c:v>
                </c:pt>
                <c:pt idx="26">
                  <c:v>65</c:v>
                </c:pt>
                <c:pt idx="27">
                  <c:v>67.5</c:v>
                </c:pt>
                <c:pt idx="28">
                  <c:v>70</c:v>
                </c:pt>
                <c:pt idx="29">
                  <c:v>72.5</c:v>
                </c:pt>
                <c:pt idx="30">
                  <c:v>75</c:v>
                </c:pt>
                <c:pt idx="31">
                  <c:v>77.5</c:v>
                </c:pt>
                <c:pt idx="32">
                  <c:v>80</c:v>
                </c:pt>
                <c:pt idx="33">
                  <c:v>82.5</c:v>
                </c:pt>
                <c:pt idx="34">
                  <c:v>85</c:v>
                </c:pt>
                <c:pt idx="35">
                  <c:v>87.5</c:v>
                </c:pt>
                <c:pt idx="36">
                  <c:v>90</c:v>
                </c:pt>
                <c:pt idx="37">
                  <c:v>92.5</c:v>
                </c:pt>
                <c:pt idx="38">
                  <c:v>95</c:v>
                </c:pt>
                <c:pt idx="39">
                  <c:v>97.5</c:v>
                </c:pt>
                <c:pt idx="40">
                  <c:v>100</c:v>
                </c:pt>
                <c:pt idx="41">
                  <c:v>102.5</c:v>
                </c:pt>
                <c:pt idx="42">
                  <c:v>105</c:v>
                </c:pt>
                <c:pt idx="43">
                  <c:v>107.5</c:v>
                </c:pt>
                <c:pt idx="44">
                  <c:v>110</c:v>
                </c:pt>
                <c:pt idx="45">
                  <c:v>112.5</c:v>
                </c:pt>
                <c:pt idx="46">
                  <c:v>115</c:v>
                </c:pt>
                <c:pt idx="47">
                  <c:v>117.5</c:v>
                </c:pt>
                <c:pt idx="48">
                  <c:v>120</c:v>
                </c:pt>
                <c:pt idx="49">
                  <c:v>122.5</c:v>
                </c:pt>
                <c:pt idx="50">
                  <c:v>125</c:v>
                </c:pt>
                <c:pt idx="51">
                  <c:v>127.5</c:v>
                </c:pt>
                <c:pt idx="52">
                  <c:v>130</c:v>
                </c:pt>
                <c:pt idx="53">
                  <c:v>132.5</c:v>
                </c:pt>
                <c:pt idx="54">
                  <c:v>135</c:v>
                </c:pt>
                <c:pt idx="55">
                  <c:v>137.5</c:v>
                </c:pt>
                <c:pt idx="56">
                  <c:v>140</c:v>
                </c:pt>
                <c:pt idx="57">
                  <c:v>142.5</c:v>
                </c:pt>
                <c:pt idx="58">
                  <c:v>145</c:v>
                </c:pt>
                <c:pt idx="59">
                  <c:v>147.5</c:v>
                </c:pt>
                <c:pt idx="60">
                  <c:v>150</c:v>
                </c:pt>
                <c:pt idx="61">
                  <c:v>152.5</c:v>
                </c:pt>
                <c:pt idx="62">
                  <c:v>155</c:v>
                </c:pt>
                <c:pt idx="63">
                  <c:v>157.5</c:v>
                </c:pt>
                <c:pt idx="64">
                  <c:v>160</c:v>
                </c:pt>
                <c:pt idx="65">
                  <c:v>162.5</c:v>
                </c:pt>
                <c:pt idx="66">
                  <c:v>165</c:v>
                </c:pt>
                <c:pt idx="67">
                  <c:v>167.5</c:v>
                </c:pt>
                <c:pt idx="68">
                  <c:v>170</c:v>
                </c:pt>
                <c:pt idx="69">
                  <c:v>172.5</c:v>
                </c:pt>
                <c:pt idx="70">
                  <c:v>175</c:v>
                </c:pt>
                <c:pt idx="71">
                  <c:v>177.5</c:v>
                </c:pt>
                <c:pt idx="72">
                  <c:v>180</c:v>
                </c:pt>
              </c:numCache>
            </c:numRef>
          </c:xVal>
          <c:yVal>
            <c:numRef>
              <c:f>'vo for 30 nmol'!$B$8:$B$80</c:f>
              <c:numCache>
                <c:formatCode>General</c:formatCode>
                <c:ptCount val="73"/>
                <c:pt idx="0">
                  <c:v>0</c:v>
                </c:pt>
                <c:pt idx="1">
                  <c:v>6.2499999999999995E-7</c:v>
                </c:pt>
                <c:pt idx="2">
                  <c:v>1.2499999999999999E-6</c:v>
                </c:pt>
                <c:pt idx="3">
                  <c:v>1.8749999999999996E-6</c:v>
                </c:pt>
                <c:pt idx="4">
                  <c:v>2.4999999999999998E-6</c:v>
                </c:pt>
                <c:pt idx="5">
                  <c:v>3.1249999999999997E-6</c:v>
                </c:pt>
                <c:pt idx="6">
                  <c:v>3.7499999999999997E-6</c:v>
                </c:pt>
                <c:pt idx="7">
                  <c:v>4.3749999999999996E-6</c:v>
                </c:pt>
                <c:pt idx="8">
                  <c:v>4.9999999999999996E-6</c:v>
                </c:pt>
                <c:pt idx="9">
                  <c:v>5.6249999999999995E-6</c:v>
                </c:pt>
                <c:pt idx="10">
                  <c:v>6.2499999999999986E-6</c:v>
                </c:pt>
                <c:pt idx="11">
                  <c:v>6.8749999999999986E-6</c:v>
                </c:pt>
                <c:pt idx="12">
                  <c:v>7.4999999999999976E-6</c:v>
                </c:pt>
                <c:pt idx="13">
                  <c:v>8.1249999999999976E-6</c:v>
                </c:pt>
                <c:pt idx="14">
                  <c:v>8.7499999999999975E-6</c:v>
                </c:pt>
                <c:pt idx="15">
                  <c:v>9.3749999999999992E-6</c:v>
                </c:pt>
                <c:pt idx="16">
                  <c:v>9.9999999999999991E-6</c:v>
                </c:pt>
                <c:pt idx="17">
                  <c:v>1.0624999999999999E-5</c:v>
                </c:pt>
                <c:pt idx="18">
                  <c:v>1.1250000000000001E-5</c:v>
                </c:pt>
                <c:pt idx="19">
                  <c:v>1.1875000000000001E-5</c:v>
                </c:pt>
                <c:pt idx="20">
                  <c:v>1.2500000000000001E-5</c:v>
                </c:pt>
                <c:pt idx="21">
                  <c:v>1.3125000000000002E-5</c:v>
                </c:pt>
                <c:pt idx="22">
                  <c:v>1.3750000000000002E-5</c:v>
                </c:pt>
                <c:pt idx="23">
                  <c:v>1.4375000000000002E-5</c:v>
                </c:pt>
                <c:pt idx="24">
                  <c:v>1.5000000000000004E-5</c:v>
                </c:pt>
                <c:pt idx="25">
                  <c:v>1.5625E-5</c:v>
                </c:pt>
                <c:pt idx="26">
                  <c:v>1.6250000000000002E-5</c:v>
                </c:pt>
                <c:pt idx="27">
                  <c:v>1.6875000000000004E-5</c:v>
                </c:pt>
                <c:pt idx="28">
                  <c:v>1.7500000000000002E-5</c:v>
                </c:pt>
                <c:pt idx="29">
                  <c:v>1.8125000000000003E-5</c:v>
                </c:pt>
                <c:pt idx="30">
                  <c:v>1.8750000000000005E-5</c:v>
                </c:pt>
                <c:pt idx="31">
                  <c:v>1.9375000000000003E-5</c:v>
                </c:pt>
                <c:pt idx="32">
                  <c:v>2.0000000000000005E-5</c:v>
                </c:pt>
                <c:pt idx="33">
                  <c:v>2.0625000000000007E-5</c:v>
                </c:pt>
                <c:pt idx="34">
                  <c:v>2.1250000000000005E-5</c:v>
                </c:pt>
                <c:pt idx="35">
                  <c:v>2.1875000000000007E-5</c:v>
                </c:pt>
                <c:pt idx="36">
                  <c:v>2.2500000000000008E-5</c:v>
                </c:pt>
                <c:pt idx="37">
                  <c:v>2.3125000000000006E-5</c:v>
                </c:pt>
                <c:pt idx="38">
                  <c:v>2.3750000000000008E-5</c:v>
                </c:pt>
                <c:pt idx="39">
                  <c:v>2.437500000000001E-5</c:v>
                </c:pt>
                <c:pt idx="40">
                  <c:v>2.5000000000000008E-5</c:v>
                </c:pt>
                <c:pt idx="41">
                  <c:v>2.562500000000001E-5</c:v>
                </c:pt>
                <c:pt idx="42">
                  <c:v>2.6250000000000011E-5</c:v>
                </c:pt>
                <c:pt idx="43">
                  <c:v>2.687500000000001E-5</c:v>
                </c:pt>
                <c:pt idx="44">
                  <c:v>2.7500000000000011E-5</c:v>
                </c:pt>
                <c:pt idx="45">
                  <c:v>2.8125000000000013E-5</c:v>
                </c:pt>
                <c:pt idx="46">
                  <c:v>2.8750000000000011E-5</c:v>
                </c:pt>
                <c:pt idx="47">
                  <c:v>2.9375000000000013E-5</c:v>
                </c:pt>
                <c:pt idx="48">
                  <c:v>3.0000000000000014E-5</c:v>
                </c:pt>
                <c:pt idx="49">
                  <c:v>3.0625000000000013E-5</c:v>
                </c:pt>
                <c:pt idx="50">
                  <c:v>3.1250000000000007E-5</c:v>
                </c:pt>
                <c:pt idx="51">
                  <c:v>3.1875000000000009E-5</c:v>
                </c:pt>
                <c:pt idx="52">
                  <c:v>3.2500000000000011E-5</c:v>
                </c:pt>
                <c:pt idx="53">
                  <c:v>3.3125000000000012E-5</c:v>
                </c:pt>
                <c:pt idx="54">
                  <c:v>3.3750000000000014E-5</c:v>
                </c:pt>
                <c:pt idx="55">
                  <c:v>3.4375000000000016E-5</c:v>
                </c:pt>
                <c:pt idx="56">
                  <c:v>3.500000000000001E-5</c:v>
                </c:pt>
                <c:pt idx="57">
                  <c:v>3.5625000000000012E-5</c:v>
                </c:pt>
                <c:pt idx="58">
                  <c:v>3.6250000000000014E-5</c:v>
                </c:pt>
                <c:pt idx="59">
                  <c:v>3.6875000000000015E-5</c:v>
                </c:pt>
                <c:pt idx="60">
                  <c:v>3.7500000000000017E-5</c:v>
                </c:pt>
                <c:pt idx="61">
                  <c:v>3.8125000000000019E-5</c:v>
                </c:pt>
                <c:pt idx="62">
                  <c:v>3.8750000000000014E-5</c:v>
                </c:pt>
                <c:pt idx="63">
                  <c:v>3.9375000000000015E-5</c:v>
                </c:pt>
                <c:pt idx="64">
                  <c:v>4.0000000000000017E-5</c:v>
                </c:pt>
                <c:pt idx="65">
                  <c:v>4.0625000000000018E-5</c:v>
                </c:pt>
                <c:pt idx="66">
                  <c:v>4.125000000000002E-5</c:v>
                </c:pt>
                <c:pt idx="67">
                  <c:v>4.1875000000000022E-5</c:v>
                </c:pt>
                <c:pt idx="68">
                  <c:v>4.2500000000000017E-5</c:v>
                </c:pt>
                <c:pt idx="69">
                  <c:v>4.3125000000000018E-5</c:v>
                </c:pt>
                <c:pt idx="70">
                  <c:v>4.375000000000002E-5</c:v>
                </c:pt>
                <c:pt idx="71">
                  <c:v>4.4375000000000022E-5</c:v>
                </c:pt>
                <c:pt idx="72">
                  <c:v>4.5000000000000023E-5</c:v>
                </c:pt>
              </c:numCache>
            </c:numRef>
          </c:yVal>
          <c:smooth val="1"/>
          <c:extLst>
            <c:ext xmlns:c16="http://schemas.microsoft.com/office/drawing/2014/chart" uri="{C3380CC4-5D6E-409C-BE32-E72D297353CC}">
              <c16:uniqueId val="{00000000-F6C1-42D6-97CD-62C7BEE4550B}"/>
            </c:ext>
          </c:extLst>
        </c:ser>
        <c:ser>
          <c:idx val="1"/>
          <c:order val="1"/>
          <c:tx>
            <c:v>Fit 30</c:v>
          </c:tx>
          <c:spPr>
            <a:ln w="22225"/>
          </c:spPr>
          <c:marker>
            <c:symbol val="none"/>
          </c:marker>
          <c:xVal>
            <c:numRef>
              <c:f>'vo for 30 nmol'!$C$8:$C$80</c:f>
              <c:numCache>
                <c:formatCode>0.0</c:formatCode>
                <c:ptCount val="73"/>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47.5</c:v>
                </c:pt>
                <c:pt idx="20">
                  <c:v>50</c:v>
                </c:pt>
                <c:pt idx="21">
                  <c:v>52.5</c:v>
                </c:pt>
                <c:pt idx="22">
                  <c:v>55</c:v>
                </c:pt>
                <c:pt idx="23">
                  <c:v>57.5</c:v>
                </c:pt>
                <c:pt idx="24">
                  <c:v>60</c:v>
                </c:pt>
                <c:pt idx="25">
                  <c:v>62.5</c:v>
                </c:pt>
                <c:pt idx="26">
                  <c:v>65</c:v>
                </c:pt>
                <c:pt idx="27">
                  <c:v>67.5</c:v>
                </c:pt>
                <c:pt idx="28">
                  <c:v>70</c:v>
                </c:pt>
                <c:pt idx="29">
                  <c:v>72.5</c:v>
                </c:pt>
                <c:pt idx="30">
                  <c:v>75</c:v>
                </c:pt>
                <c:pt idx="31">
                  <c:v>77.5</c:v>
                </c:pt>
                <c:pt idx="32">
                  <c:v>80</c:v>
                </c:pt>
                <c:pt idx="33">
                  <c:v>82.5</c:v>
                </c:pt>
                <c:pt idx="34">
                  <c:v>85</c:v>
                </c:pt>
                <c:pt idx="35">
                  <c:v>87.5</c:v>
                </c:pt>
                <c:pt idx="36">
                  <c:v>90</c:v>
                </c:pt>
                <c:pt idx="37">
                  <c:v>92.5</c:v>
                </c:pt>
                <c:pt idx="38">
                  <c:v>95</c:v>
                </c:pt>
                <c:pt idx="39">
                  <c:v>97.5</c:v>
                </c:pt>
                <c:pt idx="40">
                  <c:v>100</c:v>
                </c:pt>
                <c:pt idx="41">
                  <c:v>102.5</c:v>
                </c:pt>
                <c:pt idx="42">
                  <c:v>105</c:v>
                </c:pt>
                <c:pt idx="43">
                  <c:v>107.5</c:v>
                </c:pt>
                <c:pt idx="44">
                  <c:v>110</c:v>
                </c:pt>
                <c:pt idx="45">
                  <c:v>112.5</c:v>
                </c:pt>
                <c:pt idx="46">
                  <c:v>115</c:v>
                </c:pt>
                <c:pt idx="47">
                  <c:v>117.5</c:v>
                </c:pt>
                <c:pt idx="48">
                  <c:v>120</c:v>
                </c:pt>
                <c:pt idx="49">
                  <c:v>122.5</c:v>
                </c:pt>
                <c:pt idx="50">
                  <c:v>125</c:v>
                </c:pt>
                <c:pt idx="51">
                  <c:v>127.5</c:v>
                </c:pt>
                <c:pt idx="52">
                  <c:v>130</c:v>
                </c:pt>
                <c:pt idx="53">
                  <c:v>132.5</c:v>
                </c:pt>
                <c:pt idx="54">
                  <c:v>135</c:v>
                </c:pt>
                <c:pt idx="55">
                  <c:v>137.5</c:v>
                </c:pt>
                <c:pt idx="56">
                  <c:v>140</c:v>
                </c:pt>
                <c:pt idx="57">
                  <c:v>142.5</c:v>
                </c:pt>
                <c:pt idx="58">
                  <c:v>145</c:v>
                </c:pt>
                <c:pt idx="59">
                  <c:v>147.5</c:v>
                </c:pt>
                <c:pt idx="60">
                  <c:v>150</c:v>
                </c:pt>
                <c:pt idx="61">
                  <c:v>152.5</c:v>
                </c:pt>
                <c:pt idx="62">
                  <c:v>155</c:v>
                </c:pt>
                <c:pt idx="63">
                  <c:v>157.5</c:v>
                </c:pt>
                <c:pt idx="64">
                  <c:v>160</c:v>
                </c:pt>
                <c:pt idx="65">
                  <c:v>162.5</c:v>
                </c:pt>
                <c:pt idx="66">
                  <c:v>165</c:v>
                </c:pt>
                <c:pt idx="67">
                  <c:v>167.5</c:v>
                </c:pt>
                <c:pt idx="68">
                  <c:v>170</c:v>
                </c:pt>
                <c:pt idx="69">
                  <c:v>172.5</c:v>
                </c:pt>
                <c:pt idx="70">
                  <c:v>175</c:v>
                </c:pt>
                <c:pt idx="71">
                  <c:v>177.5</c:v>
                </c:pt>
                <c:pt idx="72">
                  <c:v>180</c:v>
                </c:pt>
              </c:numCache>
            </c:numRef>
          </c:xVal>
          <c:yVal>
            <c:numRef>
              <c:f>'vo for 30 nmol'!$D$8:$D$80</c:f>
              <c:numCache>
                <c:formatCode>0.00E+00</c:formatCode>
                <c:ptCount val="73"/>
                <c:pt idx="0">
                  <c:v>0</c:v>
                </c:pt>
                <c:pt idx="1">
                  <c:v>6.3001965044494315E-7</c:v>
                </c:pt>
                <c:pt idx="2">
                  <c:v>1.2598374148682352E-6</c:v>
                </c:pt>
                <c:pt idx="3">
                  <c:v>1.8894533579625655E-6</c:v>
                </c:pt>
                <c:pt idx="4">
                  <c:v>2.518867544400759E-6</c:v>
                </c:pt>
                <c:pt idx="5">
                  <c:v>3.1480800388342497E-6</c:v>
                </c:pt>
                <c:pt idx="6">
                  <c:v>3.7770909058941726E-6</c:v>
                </c:pt>
                <c:pt idx="7">
                  <c:v>4.4059002101909248E-6</c:v>
                </c:pt>
                <c:pt idx="8">
                  <c:v>5.0345080163139486E-6</c:v>
                </c:pt>
                <c:pt idx="9">
                  <c:v>5.6629143888319521E-6</c:v>
                </c:pt>
                <c:pt idx="10">
                  <c:v>6.29111939229334E-6</c:v>
                </c:pt>
                <c:pt idx="11">
                  <c:v>6.9191230912257821E-6</c:v>
                </c:pt>
                <c:pt idx="12">
                  <c:v>7.5469255501357763E-6</c:v>
                </c:pt>
                <c:pt idx="13">
                  <c:v>8.1745268335097382E-6</c:v>
                </c:pt>
                <c:pt idx="14">
                  <c:v>8.8019270058129077E-6</c:v>
                </c:pt>
                <c:pt idx="15">
                  <c:v>9.4291261314902289E-6</c:v>
                </c:pt>
                <c:pt idx="16">
                  <c:v>1.0056124274966123E-5</c:v>
                </c:pt>
                <c:pt idx="17">
                  <c:v>1.0682921500643626E-5</c:v>
                </c:pt>
                <c:pt idx="18">
                  <c:v>1.1309517872906123E-5</c:v>
                </c:pt>
                <c:pt idx="19">
                  <c:v>1.193591345611583E-5</c:v>
                </c:pt>
                <c:pt idx="20">
                  <c:v>1.2562108314614223E-5</c:v>
                </c:pt>
                <c:pt idx="21">
                  <c:v>1.3188102512722262E-5</c:v>
                </c:pt>
                <c:pt idx="22">
                  <c:v>1.3813896114740608E-5</c:v>
                </c:pt>
                <c:pt idx="23">
                  <c:v>1.4439489184948746E-5</c:v>
                </c:pt>
                <c:pt idx="24">
                  <c:v>1.5064881787606298E-5</c:v>
                </c:pt>
                <c:pt idx="25">
                  <c:v>1.5690073986951718E-5</c:v>
                </c:pt>
                <c:pt idx="26">
                  <c:v>1.6315065847202933E-5</c:v>
                </c:pt>
                <c:pt idx="27">
                  <c:v>1.6939857432557581E-5</c:v>
                </c:pt>
                <c:pt idx="28">
                  <c:v>1.7564448807192331E-5</c:v>
                </c:pt>
                <c:pt idx="29">
                  <c:v>1.8188840035263785E-5</c:v>
                </c:pt>
                <c:pt idx="30">
                  <c:v>1.8813031180907582E-5</c:v>
                </c:pt>
                <c:pt idx="31">
                  <c:v>1.9437022308238844E-5</c:v>
                </c:pt>
                <c:pt idx="32">
                  <c:v>2.006081348135239E-5</c:v>
                </c:pt>
                <c:pt idx="33">
                  <c:v>2.0684404764322093E-5</c:v>
                </c:pt>
                <c:pt idx="34">
                  <c:v>2.1307796221201955E-5</c:v>
                </c:pt>
                <c:pt idx="35">
                  <c:v>2.1930987916024806E-5</c:v>
                </c:pt>
                <c:pt idx="36">
                  <c:v>2.2553979912803179E-5</c:v>
                </c:pt>
                <c:pt idx="37">
                  <c:v>2.3176772275529086E-5</c:v>
                </c:pt>
                <c:pt idx="38">
                  <c:v>2.3799365068174242E-5</c:v>
                </c:pt>
                <c:pt idx="39">
                  <c:v>2.4421758354689618E-5</c:v>
                </c:pt>
                <c:pt idx="40">
                  <c:v>2.504395219900568E-5</c:v>
                </c:pt>
                <c:pt idx="41">
                  <c:v>2.5665946665032581E-5</c:v>
                </c:pt>
                <c:pt idx="42">
                  <c:v>2.628774181665996E-5</c:v>
                </c:pt>
                <c:pt idx="43">
                  <c:v>2.6909337717756723E-5</c:v>
                </c:pt>
                <c:pt idx="44">
                  <c:v>2.7530734432171477E-5</c:v>
                </c:pt>
                <c:pt idx="45">
                  <c:v>2.8151932023732516E-5</c:v>
                </c:pt>
                <c:pt idx="46">
                  <c:v>2.8772930556247637E-5</c:v>
                </c:pt>
                <c:pt idx="47">
                  <c:v>2.9393730093504097E-5</c:v>
                </c:pt>
                <c:pt idx="48">
                  <c:v>3.0014330699268653E-5</c:v>
                </c:pt>
                <c:pt idx="49">
                  <c:v>3.0634732437287746E-5</c:v>
                </c:pt>
                <c:pt idx="50">
                  <c:v>3.1254935371287535E-5</c:v>
                </c:pt>
                <c:pt idx="51">
                  <c:v>3.1874939564973207E-5</c:v>
                </c:pt>
                <c:pt idx="52">
                  <c:v>3.2494745082030088E-5</c:v>
                </c:pt>
                <c:pt idx="53">
                  <c:v>3.3114351986123003E-5</c:v>
                </c:pt>
                <c:pt idx="54">
                  <c:v>3.3733760340896022E-5</c:v>
                </c:pt>
                <c:pt idx="55">
                  <c:v>3.4352970209973355E-5</c:v>
                </c:pt>
                <c:pt idx="56">
                  <c:v>3.4971981656958481E-5</c:v>
                </c:pt>
                <c:pt idx="57">
                  <c:v>3.5590794745434579E-5</c:v>
                </c:pt>
                <c:pt idx="58">
                  <c:v>3.620940953896452E-5</c:v>
                </c:pt>
                <c:pt idx="59">
                  <c:v>3.6827826101090446E-5</c:v>
                </c:pt>
                <c:pt idx="60">
                  <c:v>3.7446044495334629E-5</c:v>
                </c:pt>
                <c:pt idx="61">
                  <c:v>3.8064064785198832E-5</c:v>
                </c:pt>
                <c:pt idx="62">
                  <c:v>3.8681887034164299E-5</c:v>
                </c:pt>
                <c:pt idx="63">
                  <c:v>3.929951130569218E-5</c:v>
                </c:pt>
                <c:pt idx="64">
                  <c:v>3.99169376632229E-5</c:v>
                </c:pt>
                <c:pt idx="65">
                  <c:v>4.0534166170177236E-5</c:v>
                </c:pt>
                <c:pt idx="66">
                  <c:v>4.1151196889954792E-5</c:v>
                </c:pt>
                <c:pt idx="67">
                  <c:v>4.176802988593552E-5</c:v>
                </c:pt>
                <c:pt idx="68">
                  <c:v>4.238466522147865E-5</c:v>
                </c:pt>
                <c:pt idx="69">
                  <c:v>4.3001102959923536E-5</c:v>
                </c:pt>
                <c:pt idx="70">
                  <c:v>4.3617343164588806E-5</c:v>
                </c:pt>
                <c:pt idx="71">
                  <c:v>4.4233385898772994E-5</c:v>
                </c:pt>
                <c:pt idx="72">
                  <c:v>4.4849231225754334E-5</c:v>
                </c:pt>
              </c:numCache>
            </c:numRef>
          </c:yVal>
          <c:smooth val="1"/>
          <c:extLst>
            <c:ext xmlns:c16="http://schemas.microsoft.com/office/drawing/2014/chart" uri="{C3380CC4-5D6E-409C-BE32-E72D297353CC}">
              <c16:uniqueId val="{00000001-F6C1-42D6-97CD-62C7BEE4550B}"/>
            </c:ext>
          </c:extLst>
        </c:ser>
        <c:dLbls>
          <c:showLegendKey val="0"/>
          <c:showVal val="0"/>
          <c:showCatName val="0"/>
          <c:showSerName val="0"/>
          <c:showPercent val="0"/>
          <c:showBubbleSize val="0"/>
        </c:dLbls>
        <c:axId val="416375688"/>
        <c:axId val="416544912"/>
      </c:scatterChart>
      <c:valAx>
        <c:axId val="416375688"/>
        <c:scaling>
          <c:orientation val="minMax"/>
          <c:max val="180"/>
        </c:scaling>
        <c:delete val="0"/>
        <c:axPos val="b"/>
        <c:title>
          <c:tx>
            <c:rich>
              <a:bodyPr/>
              <a:lstStyle/>
              <a:p>
                <a:pPr>
                  <a:defRPr sz="800" b="1" i="0" u="none" strike="noStrike" baseline="0">
                    <a:solidFill>
                      <a:srgbClr val="000000"/>
                    </a:solidFill>
                    <a:latin typeface="Arial"/>
                    <a:ea typeface="Arial"/>
                    <a:cs typeface="Arial"/>
                  </a:defRPr>
                </a:pPr>
                <a:r>
                  <a:rPr lang="en-US"/>
                  <a:t>time / s</a:t>
                </a:r>
              </a:p>
            </c:rich>
          </c:tx>
          <c:layout>
            <c:manualLayout>
              <c:xMode val="edge"/>
              <c:yMode val="edge"/>
              <c:x val="0.52955721998164829"/>
              <c:y val="0.93047465797020601"/>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16544912"/>
        <c:crosses val="autoZero"/>
        <c:crossBetween val="midCat"/>
        <c:majorUnit val="60"/>
        <c:minorUnit val="20"/>
      </c:valAx>
      <c:valAx>
        <c:axId val="41654491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a:t>
                </a:r>
                <a:r>
                  <a:rPr lang="en-US" i="1"/>
                  <a:t>P</a:t>
                </a:r>
                <a:r>
                  <a:rPr lang="en-US"/>
                  <a:t>] / (mol/L)</a:t>
                </a:r>
              </a:p>
            </c:rich>
          </c:tx>
          <c:layout>
            <c:manualLayout>
              <c:xMode val="edge"/>
              <c:yMode val="edge"/>
              <c:x val="2.2167487684729089E-2"/>
              <c:y val="0.2714932126696833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16375688"/>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800" b="1" i="0" u="none" strike="noStrike" baseline="0">
                <a:solidFill>
                  <a:srgbClr val="000000"/>
                </a:solidFill>
                <a:latin typeface="Arial"/>
                <a:cs typeface="Arial"/>
              </a:rPr>
              <a:t>Calculating v</a:t>
            </a:r>
            <a:r>
              <a:rPr lang="en-US" sz="800" b="1" i="0" u="none" strike="noStrike" baseline="-25000">
                <a:solidFill>
                  <a:srgbClr val="000000"/>
                </a:solidFill>
                <a:latin typeface="Arial"/>
                <a:cs typeface="Arial"/>
              </a:rPr>
              <a:t>0 </a:t>
            </a:r>
            <a:r>
              <a:rPr lang="en-US" sz="800" b="1" i="0" u="none" strike="noStrike" baseline="0">
                <a:solidFill>
                  <a:srgbClr val="000000"/>
                </a:solidFill>
                <a:latin typeface="Arial"/>
                <a:cs typeface="Arial"/>
              </a:rPr>
              <a:t>for30 nmol</a:t>
            </a:r>
          </a:p>
        </c:rich>
      </c:tx>
      <c:layout>
        <c:manualLayout>
          <c:xMode val="edge"/>
          <c:yMode val="edge"/>
          <c:x val="0.32512366988609193"/>
          <c:y val="9.0497737556561056E-2"/>
        </c:manualLayout>
      </c:layout>
      <c:overlay val="0"/>
      <c:spPr>
        <a:noFill/>
        <a:ln w="25400">
          <a:noFill/>
        </a:ln>
      </c:spPr>
    </c:title>
    <c:autoTitleDeleted val="0"/>
    <c:plotArea>
      <c:layout>
        <c:manualLayout>
          <c:layoutTarget val="inner"/>
          <c:xMode val="edge"/>
          <c:yMode val="edge"/>
          <c:x val="0.20935985770072171"/>
          <c:y val="6.7873303167420809E-2"/>
          <c:w val="0.74384325912491733"/>
          <c:h val="0.71945701357466063"/>
        </c:manualLayout>
      </c:layout>
      <c:scatterChart>
        <c:scatterStyle val="smoothMarker"/>
        <c:varyColors val="0"/>
        <c:ser>
          <c:idx val="0"/>
          <c:order val="0"/>
          <c:tx>
            <c:v>30 nmol</c:v>
          </c:tx>
          <c:spPr>
            <a:ln w="12700">
              <a:solidFill>
                <a:srgbClr val="000080"/>
              </a:solidFill>
              <a:prstDash val="solid"/>
            </a:ln>
          </c:spPr>
          <c:marker>
            <c:symbol val="diamond"/>
            <c:size val="5"/>
            <c:spPr>
              <a:solidFill>
                <a:srgbClr val="000080"/>
              </a:solidFill>
              <a:ln>
                <a:solidFill>
                  <a:srgbClr val="000080"/>
                </a:solidFill>
                <a:prstDash val="solid"/>
              </a:ln>
            </c:spPr>
          </c:marker>
          <c:xVal>
            <c:numRef>
              <c:f>vo!$C$8:$C$17</c:f>
              <c:numCache>
                <c:formatCode>General</c:formatCode>
                <c:ptCount val="10"/>
                <c:pt idx="0">
                  <c:v>0</c:v>
                </c:pt>
                <c:pt idx="1">
                  <c:v>20</c:v>
                </c:pt>
                <c:pt idx="2">
                  <c:v>40</c:v>
                </c:pt>
                <c:pt idx="3">
                  <c:v>60</c:v>
                </c:pt>
                <c:pt idx="4">
                  <c:v>80</c:v>
                </c:pt>
                <c:pt idx="5">
                  <c:v>100</c:v>
                </c:pt>
                <c:pt idx="6">
                  <c:v>120</c:v>
                </c:pt>
                <c:pt idx="7">
                  <c:v>140</c:v>
                </c:pt>
                <c:pt idx="8">
                  <c:v>160</c:v>
                </c:pt>
                <c:pt idx="9">
                  <c:v>180</c:v>
                </c:pt>
              </c:numCache>
            </c:numRef>
          </c:xVal>
          <c:yVal>
            <c:numRef>
              <c:f>vo!$B$8:$B$17</c:f>
              <c:numCache>
                <c:formatCode>General</c:formatCode>
                <c:ptCount val="10"/>
                <c:pt idx="0">
                  <c:v>0</c:v>
                </c:pt>
                <c:pt idx="1">
                  <c:v>2.4374999999999995E-6</c:v>
                </c:pt>
                <c:pt idx="2">
                  <c:v>4.4374999999999994E-6</c:v>
                </c:pt>
                <c:pt idx="3">
                  <c:v>6.1249999999999998E-6</c:v>
                </c:pt>
                <c:pt idx="4">
                  <c:v>7.1874999999999994E-6</c:v>
                </c:pt>
                <c:pt idx="5">
                  <c:v>7.9374999999999998E-6</c:v>
                </c:pt>
                <c:pt idx="6">
                  <c:v>8.4999999999999999E-6</c:v>
                </c:pt>
                <c:pt idx="7">
                  <c:v>8.8749999999999989E-6</c:v>
                </c:pt>
                <c:pt idx="8">
                  <c:v>9.187499999999998E-6</c:v>
                </c:pt>
                <c:pt idx="9">
                  <c:v>9.3124999999999994E-6</c:v>
                </c:pt>
              </c:numCache>
            </c:numRef>
          </c:yVal>
          <c:smooth val="1"/>
          <c:extLst>
            <c:ext xmlns:c16="http://schemas.microsoft.com/office/drawing/2014/chart" uri="{C3380CC4-5D6E-409C-BE32-E72D297353CC}">
              <c16:uniqueId val="{00000000-0F28-440F-A7B2-C721802E1521}"/>
            </c:ext>
          </c:extLst>
        </c:ser>
        <c:ser>
          <c:idx val="1"/>
          <c:order val="1"/>
          <c:tx>
            <c:v>Fit 30</c:v>
          </c:tx>
          <c:spPr>
            <a:ln w="22225"/>
          </c:spPr>
          <c:marker>
            <c:symbol val="none"/>
          </c:marker>
          <c:xVal>
            <c:numRef>
              <c:f>vo!$C$8:$C$17</c:f>
              <c:numCache>
                <c:formatCode>General</c:formatCode>
                <c:ptCount val="10"/>
                <c:pt idx="0">
                  <c:v>0</c:v>
                </c:pt>
                <c:pt idx="1">
                  <c:v>20</c:v>
                </c:pt>
                <c:pt idx="2">
                  <c:v>40</c:v>
                </c:pt>
                <c:pt idx="3">
                  <c:v>60</c:v>
                </c:pt>
                <c:pt idx="4">
                  <c:v>80</c:v>
                </c:pt>
                <c:pt idx="5">
                  <c:v>100</c:v>
                </c:pt>
                <c:pt idx="6">
                  <c:v>120</c:v>
                </c:pt>
                <c:pt idx="7">
                  <c:v>140</c:v>
                </c:pt>
                <c:pt idx="8">
                  <c:v>160</c:v>
                </c:pt>
                <c:pt idx="9">
                  <c:v>180</c:v>
                </c:pt>
              </c:numCache>
            </c:numRef>
          </c:xVal>
          <c:yVal>
            <c:numRef>
              <c:f>vo!$E$8:$E$17</c:f>
              <c:numCache>
                <c:formatCode>General</c:formatCode>
                <c:ptCount val="10"/>
                <c:pt idx="0">
                  <c:v>0</c:v>
                </c:pt>
                <c:pt idx="1">
                  <c:v>2.160416137963622E-9</c:v>
                </c:pt>
                <c:pt idx="2">
                  <c:v>3.7321538886121716E-9</c:v>
                </c:pt>
                <c:pt idx="3">
                  <c:v>4.8756185727550555E-9</c:v>
                </c:pt>
                <c:pt idx="4">
                  <c:v>5.707507660704024E-9</c:v>
                </c:pt>
                <c:pt idx="5">
                  <c:v>6.3127204532331647E-9</c:v>
                </c:pt>
                <c:pt idx="6">
                  <c:v>6.7530225674777389E-9</c:v>
                </c:pt>
                <c:pt idx="7">
                  <c:v>7.0733494908365292E-9</c:v>
                </c:pt>
                <c:pt idx="8">
                  <c:v>7.3063925185870433E-9</c:v>
                </c:pt>
                <c:pt idx="9">
                  <c:v>7.4759350978172517E-9</c:v>
                </c:pt>
              </c:numCache>
            </c:numRef>
          </c:yVal>
          <c:smooth val="1"/>
          <c:extLst>
            <c:ext xmlns:c16="http://schemas.microsoft.com/office/drawing/2014/chart" uri="{C3380CC4-5D6E-409C-BE32-E72D297353CC}">
              <c16:uniqueId val="{00000001-0F28-440F-A7B2-C721802E1521}"/>
            </c:ext>
          </c:extLst>
        </c:ser>
        <c:dLbls>
          <c:showLegendKey val="0"/>
          <c:showVal val="0"/>
          <c:showCatName val="0"/>
          <c:showSerName val="0"/>
          <c:showPercent val="0"/>
          <c:showBubbleSize val="0"/>
        </c:dLbls>
        <c:axId val="368869584"/>
        <c:axId val="367509272"/>
      </c:scatterChart>
      <c:valAx>
        <c:axId val="368869584"/>
        <c:scaling>
          <c:orientation val="minMax"/>
          <c:max val="180"/>
        </c:scaling>
        <c:delete val="0"/>
        <c:axPos val="b"/>
        <c:title>
          <c:tx>
            <c:rich>
              <a:bodyPr/>
              <a:lstStyle/>
              <a:p>
                <a:pPr>
                  <a:defRPr sz="800" b="1" i="0" u="none" strike="noStrike" baseline="0">
                    <a:solidFill>
                      <a:srgbClr val="000000"/>
                    </a:solidFill>
                    <a:latin typeface="Arial"/>
                    <a:ea typeface="Arial"/>
                    <a:cs typeface="Arial"/>
                  </a:defRPr>
                </a:pPr>
                <a:r>
                  <a:rPr lang="en-US"/>
                  <a:t>Time/s</a:t>
                </a:r>
              </a:p>
            </c:rich>
          </c:tx>
          <c:layout>
            <c:manualLayout>
              <c:xMode val="edge"/>
              <c:yMode val="edge"/>
              <c:x val="0.52955716742303749"/>
              <c:y val="0.886877828054298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67509272"/>
        <c:crosses val="autoZero"/>
        <c:crossBetween val="midCat"/>
        <c:majorUnit val="60"/>
        <c:minorUnit val="20"/>
      </c:valAx>
      <c:valAx>
        <c:axId val="36750927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[P] / (mol/L)</a:t>
                </a:r>
              </a:p>
            </c:rich>
          </c:tx>
          <c:layout>
            <c:manualLayout>
              <c:xMode val="edge"/>
              <c:yMode val="edge"/>
              <c:x val="2.2167487684729079E-2"/>
              <c:y val="0.2714932126696833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6886958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800" b="1" i="0" u="none" strike="noStrike" baseline="0">
                <a:solidFill>
                  <a:srgbClr val="000000"/>
                </a:solidFill>
                <a:latin typeface="Arial"/>
                <a:cs typeface="Arial"/>
              </a:rPr>
              <a:t>Calculating v</a:t>
            </a:r>
            <a:r>
              <a:rPr lang="en-US" sz="800" b="1" i="0" u="none" strike="noStrike" baseline="-25000">
                <a:solidFill>
                  <a:srgbClr val="000000"/>
                </a:solidFill>
                <a:latin typeface="Arial"/>
                <a:cs typeface="Arial"/>
              </a:rPr>
              <a:t>0 </a:t>
            </a:r>
            <a:r>
              <a:rPr lang="en-US" sz="800" b="1" i="0" u="none" strike="noStrike" baseline="0">
                <a:solidFill>
                  <a:srgbClr val="000000"/>
                </a:solidFill>
                <a:latin typeface="Arial"/>
                <a:cs typeface="Arial"/>
              </a:rPr>
              <a:t>for ≈60 nmol</a:t>
            </a:r>
          </a:p>
        </c:rich>
      </c:tx>
      <c:layout>
        <c:manualLayout>
          <c:xMode val="edge"/>
          <c:yMode val="edge"/>
          <c:x val="0.3152711945489573"/>
          <c:y val="9.0497737556561056E-2"/>
        </c:manualLayout>
      </c:layout>
      <c:overlay val="0"/>
      <c:spPr>
        <a:noFill/>
        <a:ln w="25400">
          <a:noFill/>
        </a:ln>
      </c:spPr>
    </c:title>
    <c:autoTitleDeleted val="0"/>
    <c:plotArea>
      <c:layout>
        <c:manualLayout>
          <c:layoutTarget val="inner"/>
          <c:xMode val="edge"/>
          <c:yMode val="edge"/>
          <c:x val="0.22262182744398323"/>
          <c:y val="7.6923076923076927E-2"/>
          <c:w val="0.72742303763753691"/>
          <c:h val="0.68778280542986425"/>
        </c:manualLayout>
      </c:layout>
      <c:scatterChart>
        <c:scatterStyle val="smoothMarker"/>
        <c:varyColors val="0"/>
        <c:ser>
          <c:idx val="0"/>
          <c:order val="0"/>
          <c:tx>
            <c:v>60 nmol</c:v>
          </c:tx>
          <c:spPr>
            <a:ln w="12700">
              <a:solidFill>
                <a:srgbClr val="000080"/>
              </a:solidFill>
              <a:prstDash val="solid"/>
            </a:ln>
          </c:spPr>
          <c:marker>
            <c:symbol val="diamond"/>
            <c:size val="5"/>
            <c:spPr>
              <a:solidFill>
                <a:srgbClr val="000080"/>
              </a:solidFill>
              <a:ln>
                <a:solidFill>
                  <a:srgbClr val="000080"/>
                </a:solidFill>
                <a:prstDash val="solid"/>
              </a:ln>
            </c:spPr>
          </c:marker>
          <c:xVal>
            <c:numRef>
              <c:f>vo!$C$21:$C$30</c:f>
              <c:numCache>
                <c:formatCode>General</c:formatCode>
                <c:ptCount val="10"/>
                <c:pt idx="0">
                  <c:v>0</c:v>
                </c:pt>
                <c:pt idx="1">
                  <c:v>20</c:v>
                </c:pt>
                <c:pt idx="2">
                  <c:v>40</c:v>
                </c:pt>
                <c:pt idx="3">
                  <c:v>60</c:v>
                </c:pt>
                <c:pt idx="4">
                  <c:v>80</c:v>
                </c:pt>
                <c:pt idx="5">
                  <c:v>100</c:v>
                </c:pt>
                <c:pt idx="6">
                  <c:v>120</c:v>
                </c:pt>
                <c:pt idx="7">
                  <c:v>140</c:v>
                </c:pt>
                <c:pt idx="8">
                  <c:v>160</c:v>
                </c:pt>
                <c:pt idx="9">
                  <c:v>180</c:v>
                </c:pt>
              </c:numCache>
            </c:numRef>
          </c:xVal>
          <c:yVal>
            <c:numRef>
              <c:f>vo!$B$21:$B$30</c:f>
              <c:numCache>
                <c:formatCode>General</c:formatCode>
                <c:ptCount val="10"/>
                <c:pt idx="0">
                  <c:v>0</c:v>
                </c:pt>
                <c:pt idx="1">
                  <c:v>2.1874999999999998E-6</c:v>
                </c:pt>
                <c:pt idx="2">
                  <c:v>4.0624999999999996E-6</c:v>
                </c:pt>
                <c:pt idx="3">
                  <c:v>5.4374999999999992E-6</c:v>
                </c:pt>
                <c:pt idx="4">
                  <c:v>6.3749999999999991E-6</c:v>
                </c:pt>
                <c:pt idx="5">
                  <c:v>7.0624999999999997E-6</c:v>
                </c:pt>
                <c:pt idx="6">
                  <c:v>7.4999999999999985E-6</c:v>
                </c:pt>
                <c:pt idx="7">
                  <c:v>7.7499999999999986E-6</c:v>
                </c:pt>
                <c:pt idx="8">
                  <c:v>7.9999999999999996E-6</c:v>
                </c:pt>
                <c:pt idx="9">
                  <c:v>8.1249999999999993E-6</c:v>
                </c:pt>
              </c:numCache>
            </c:numRef>
          </c:yVal>
          <c:smooth val="1"/>
          <c:extLst>
            <c:ext xmlns:c16="http://schemas.microsoft.com/office/drawing/2014/chart" uri="{C3380CC4-5D6E-409C-BE32-E72D297353CC}">
              <c16:uniqueId val="{00000000-376B-4AEF-A0AF-F677562CA4AE}"/>
            </c:ext>
          </c:extLst>
        </c:ser>
        <c:ser>
          <c:idx val="1"/>
          <c:order val="1"/>
          <c:tx>
            <c:v>Fit 60</c:v>
          </c:tx>
          <c:spPr>
            <a:ln w="22225"/>
          </c:spPr>
          <c:marker>
            <c:symbol val="none"/>
          </c:marker>
          <c:xVal>
            <c:numRef>
              <c:f>vo!$C$21:$C$30</c:f>
              <c:numCache>
                <c:formatCode>General</c:formatCode>
                <c:ptCount val="10"/>
                <c:pt idx="0">
                  <c:v>0</c:v>
                </c:pt>
                <c:pt idx="1">
                  <c:v>20</c:v>
                </c:pt>
                <c:pt idx="2">
                  <c:v>40</c:v>
                </c:pt>
                <c:pt idx="3">
                  <c:v>60</c:v>
                </c:pt>
                <c:pt idx="4">
                  <c:v>80</c:v>
                </c:pt>
                <c:pt idx="5">
                  <c:v>100</c:v>
                </c:pt>
                <c:pt idx="6">
                  <c:v>120</c:v>
                </c:pt>
                <c:pt idx="7">
                  <c:v>140</c:v>
                </c:pt>
                <c:pt idx="8">
                  <c:v>160</c:v>
                </c:pt>
                <c:pt idx="9">
                  <c:v>180</c:v>
                </c:pt>
              </c:numCache>
            </c:numRef>
          </c:xVal>
          <c:yVal>
            <c:numRef>
              <c:f>vo!$E$21:$E$30</c:f>
              <c:numCache>
                <c:formatCode>General</c:formatCode>
                <c:ptCount val="10"/>
                <c:pt idx="0">
                  <c:v>0</c:v>
                </c:pt>
                <c:pt idx="1">
                  <c:v>1.93452017185352E-9</c:v>
                </c:pt>
                <c:pt idx="2">
                  <c:v>3.3226830506927345E-9</c:v>
                </c:pt>
                <c:pt idx="3">
                  <c:v>4.3187937174224917E-9</c:v>
                </c:pt>
                <c:pt idx="4">
                  <c:v>5.0335776058971029E-9</c:v>
                </c:pt>
                <c:pt idx="5">
                  <c:v>5.5464884945037139E-9</c:v>
                </c:pt>
                <c:pt idx="6">
                  <c:v>5.9145404104648392E-9</c:v>
                </c:pt>
                <c:pt idx="7">
                  <c:v>6.1786451815892257E-9</c:v>
                </c:pt>
                <c:pt idx="8">
                  <c:v>6.368160103549399E-9</c:v>
                </c:pt>
                <c:pt idx="9">
                  <c:v>6.5041512312093195E-9</c:v>
                </c:pt>
              </c:numCache>
            </c:numRef>
          </c:yVal>
          <c:smooth val="1"/>
          <c:extLst>
            <c:ext xmlns:c16="http://schemas.microsoft.com/office/drawing/2014/chart" uri="{C3380CC4-5D6E-409C-BE32-E72D297353CC}">
              <c16:uniqueId val="{00000001-376B-4AEF-A0AF-F677562CA4AE}"/>
            </c:ext>
          </c:extLst>
        </c:ser>
        <c:dLbls>
          <c:showLegendKey val="0"/>
          <c:showVal val="0"/>
          <c:showCatName val="0"/>
          <c:showSerName val="0"/>
          <c:showPercent val="0"/>
          <c:showBubbleSize val="0"/>
        </c:dLbls>
        <c:axId val="419127104"/>
        <c:axId val="419127496"/>
      </c:scatterChart>
      <c:valAx>
        <c:axId val="419127104"/>
        <c:scaling>
          <c:orientation val="minMax"/>
          <c:max val="180"/>
        </c:scaling>
        <c:delete val="0"/>
        <c:axPos val="b"/>
        <c:title>
          <c:tx>
            <c:rich>
              <a:bodyPr/>
              <a:lstStyle/>
              <a:p>
                <a:pPr>
                  <a:defRPr sz="1050" b="1" i="0" u="none" strike="noStrike" baseline="0">
                    <a:solidFill>
                      <a:srgbClr val="000000"/>
                    </a:solidFill>
                    <a:latin typeface="Arial"/>
                    <a:ea typeface="Arial"/>
                    <a:cs typeface="Arial"/>
                  </a:defRPr>
                </a:pPr>
                <a:r>
                  <a:rPr lang="en-US"/>
                  <a:t>Time/s</a:t>
                </a:r>
              </a:p>
            </c:rich>
          </c:tx>
          <c:layout>
            <c:manualLayout>
              <c:xMode val="edge"/>
              <c:yMode val="edge"/>
              <c:x val="0.49014830042796381"/>
              <c:y val="0.873303167420814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419127496"/>
        <c:crosses val="autoZero"/>
        <c:crossBetween val="midCat"/>
        <c:majorUnit val="60"/>
        <c:minorUnit val="20"/>
      </c:valAx>
      <c:valAx>
        <c:axId val="419127496"/>
        <c:scaling>
          <c:orientation val="minMax"/>
        </c:scaling>
        <c:delete val="0"/>
        <c:axPos val="l"/>
        <c:majorGridlines>
          <c:spPr>
            <a:ln w="3175">
              <a:solidFill>
                <a:srgbClr val="000000"/>
              </a:solidFill>
              <a:prstDash val="solid"/>
            </a:ln>
          </c:spPr>
        </c:majorGridlines>
        <c:title>
          <c:tx>
            <c:rich>
              <a:bodyPr/>
              <a:lstStyle/>
              <a:p>
                <a:pPr>
                  <a:defRPr sz="1050" b="1" i="0" u="none" strike="noStrike" baseline="0">
                    <a:solidFill>
                      <a:srgbClr val="000000"/>
                    </a:solidFill>
                    <a:latin typeface="Arial"/>
                    <a:ea typeface="Arial"/>
                    <a:cs typeface="Arial"/>
                  </a:defRPr>
                </a:pPr>
                <a:r>
                  <a:rPr lang="en-US"/>
                  <a:t>[P] / (mol/L)</a:t>
                </a:r>
              </a:p>
            </c:rich>
          </c:tx>
          <c:layout>
            <c:manualLayout>
              <c:xMode val="edge"/>
              <c:yMode val="edge"/>
              <c:x val="1.4778325123152709E-2"/>
              <c:y val="0.2352941176470588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1912710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800" b="1" i="0" u="none" strike="noStrike" baseline="0">
                <a:solidFill>
                  <a:srgbClr val="000000"/>
                </a:solidFill>
                <a:latin typeface="Arial"/>
                <a:cs typeface="Arial"/>
              </a:rPr>
              <a:t>Calculating v</a:t>
            </a:r>
            <a:r>
              <a:rPr lang="en-US" sz="800" b="1" i="0" u="none" strike="noStrike" baseline="-25000">
                <a:solidFill>
                  <a:srgbClr val="000000"/>
                </a:solidFill>
                <a:latin typeface="Arial"/>
                <a:cs typeface="Arial"/>
              </a:rPr>
              <a:t>0 </a:t>
            </a:r>
            <a:r>
              <a:rPr lang="en-US" sz="800" b="1" i="0" u="none" strike="noStrike" baseline="0">
                <a:solidFill>
                  <a:srgbClr val="000000"/>
                </a:solidFill>
                <a:latin typeface="Arial"/>
                <a:cs typeface="Arial"/>
              </a:rPr>
              <a:t>for ≈120 nmol</a:t>
            </a:r>
          </a:p>
        </c:rich>
      </c:tx>
      <c:layout>
        <c:manualLayout>
          <c:xMode val="edge"/>
          <c:yMode val="edge"/>
          <c:x val="0.30788203198738112"/>
          <c:y val="9.0497737556561056E-2"/>
        </c:manualLayout>
      </c:layout>
      <c:overlay val="0"/>
      <c:spPr>
        <a:noFill/>
        <a:ln w="25400">
          <a:noFill/>
        </a:ln>
      </c:spPr>
    </c:title>
    <c:autoTitleDeleted val="0"/>
    <c:plotArea>
      <c:layout>
        <c:manualLayout>
          <c:layoutTarget val="inner"/>
          <c:xMode val="edge"/>
          <c:yMode val="edge"/>
          <c:x val="0.22495920768524624"/>
          <c:y val="7.6923076923076927E-2"/>
          <c:w val="0.72085489313835793"/>
          <c:h val="0.68778280542986425"/>
        </c:manualLayout>
      </c:layout>
      <c:scatterChart>
        <c:scatterStyle val="smoothMarker"/>
        <c:varyColors val="0"/>
        <c:ser>
          <c:idx val="0"/>
          <c:order val="0"/>
          <c:tx>
            <c:v>120 nmol</c:v>
          </c:tx>
          <c:spPr>
            <a:ln w="12700">
              <a:solidFill>
                <a:srgbClr val="000080"/>
              </a:solidFill>
              <a:prstDash val="solid"/>
            </a:ln>
          </c:spPr>
          <c:marker>
            <c:symbol val="diamond"/>
            <c:size val="5"/>
            <c:spPr>
              <a:solidFill>
                <a:srgbClr val="000080"/>
              </a:solidFill>
              <a:ln>
                <a:solidFill>
                  <a:srgbClr val="000080"/>
                </a:solidFill>
                <a:prstDash val="solid"/>
              </a:ln>
            </c:spPr>
          </c:marker>
          <c:xVal>
            <c:numRef>
              <c:f>vo!$C$35:$C$44</c:f>
              <c:numCache>
                <c:formatCode>General</c:formatCode>
                <c:ptCount val="10"/>
                <c:pt idx="0">
                  <c:v>0</c:v>
                </c:pt>
                <c:pt idx="1">
                  <c:v>20</c:v>
                </c:pt>
                <c:pt idx="2">
                  <c:v>40</c:v>
                </c:pt>
                <c:pt idx="3">
                  <c:v>60</c:v>
                </c:pt>
                <c:pt idx="4">
                  <c:v>80</c:v>
                </c:pt>
                <c:pt idx="5">
                  <c:v>100</c:v>
                </c:pt>
                <c:pt idx="6">
                  <c:v>120</c:v>
                </c:pt>
                <c:pt idx="7">
                  <c:v>140</c:v>
                </c:pt>
                <c:pt idx="8">
                  <c:v>160</c:v>
                </c:pt>
                <c:pt idx="9">
                  <c:v>180</c:v>
                </c:pt>
              </c:numCache>
            </c:numRef>
          </c:xVal>
          <c:yVal>
            <c:numRef>
              <c:f>vo!$B$35:$B$44</c:f>
              <c:numCache>
                <c:formatCode>General</c:formatCode>
                <c:ptCount val="10"/>
                <c:pt idx="0">
                  <c:v>0</c:v>
                </c:pt>
                <c:pt idx="1">
                  <c:v>5.7499999999999992E-6</c:v>
                </c:pt>
                <c:pt idx="2">
                  <c:v>1.1437499999999998E-5</c:v>
                </c:pt>
                <c:pt idx="3">
                  <c:v>1.6750000000000001E-5</c:v>
                </c:pt>
                <c:pt idx="4">
                  <c:v>2.13125E-5</c:v>
                </c:pt>
                <c:pt idx="5">
                  <c:v>2.5499999999999996E-5</c:v>
                </c:pt>
                <c:pt idx="6">
                  <c:v>2.9374999999999996E-5</c:v>
                </c:pt>
                <c:pt idx="7">
                  <c:v>3.2625E-5</c:v>
                </c:pt>
                <c:pt idx="8">
                  <c:v>3.5624999999999992E-5</c:v>
                </c:pt>
                <c:pt idx="9">
                  <c:v>3.8499999999999994E-5</c:v>
                </c:pt>
              </c:numCache>
            </c:numRef>
          </c:yVal>
          <c:smooth val="1"/>
          <c:extLst>
            <c:ext xmlns:c16="http://schemas.microsoft.com/office/drawing/2014/chart" uri="{C3380CC4-5D6E-409C-BE32-E72D297353CC}">
              <c16:uniqueId val="{00000000-A1FA-4991-BB3C-F4CF72620D09}"/>
            </c:ext>
          </c:extLst>
        </c:ser>
        <c:ser>
          <c:idx val="1"/>
          <c:order val="1"/>
          <c:tx>
            <c:v>Fit 120</c:v>
          </c:tx>
          <c:spPr>
            <a:ln w="22225"/>
          </c:spPr>
          <c:marker>
            <c:symbol val="none"/>
          </c:marker>
          <c:xVal>
            <c:numRef>
              <c:f>vo!$C$35:$C$44</c:f>
              <c:numCache>
                <c:formatCode>General</c:formatCode>
                <c:ptCount val="10"/>
                <c:pt idx="0">
                  <c:v>0</c:v>
                </c:pt>
                <c:pt idx="1">
                  <c:v>20</c:v>
                </c:pt>
                <c:pt idx="2">
                  <c:v>40</c:v>
                </c:pt>
                <c:pt idx="3">
                  <c:v>60</c:v>
                </c:pt>
                <c:pt idx="4">
                  <c:v>80</c:v>
                </c:pt>
                <c:pt idx="5">
                  <c:v>100</c:v>
                </c:pt>
                <c:pt idx="6">
                  <c:v>120</c:v>
                </c:pt>
                <c:pt idx="7">
                  <c:v>140</c:v>
                </c:pt>
                <c:pt idx="8">
                  <c:v>160</c:v>
                </c:pt>
                <c:pt idx="9">
                  <c:v>180</c:v>
                </c:pt>
              </c:numCache>
            </c:numRef>
          </c:xVal>
          <c:yVal>
            <c:numRef>
              <c:f>vo!$E$35:$E$44</c:f>
              <c:numCache>
                <c:formatCode>General</c:formatCode>
                <c:ptCount val="10"/>
                <c:pt idx="0">
                  <c:v>0</c:v>
                </c:pt>
                <c:pt idx="1">
                  <c:v>4.8849834287014451E-9</c:v>
                </c:pt>
                <c:pt idx="2">
                  <c:v>9.3130656859761534E-9</c:v>
                </c:pt>
                <c:pt idx="3">
                  <c:v>1.3326981549433519E-8</c:v>
                </c:pt>
                <c:pt idx="4">
                  <c:v>1.6965468737074568E-8</c:v>
                </c:pt>
                <c:pt idx="5">
                  <c:v>2.0263641759372323E-8</c:v>
                </c:pt>
                <c:pt idx="6">
                  <c:v>2.325333080430345E-8</c:v>
                </c:pt>
                <c:pt idx="7">
                  <c:v>2.5963388925861344E-8</c:v>
                </c:pt>
                <c:pt idx="8">
                  <c:v>2.8419970500682319E-8</c:v>
                </c:pt>
                <c:pt idx="9">
                  <c:v>3.0646783640129212E-8</c:v>
                </c:pt>
              </c:numCache>
            </c:numRef>
          </c:yVal>
          <c:smooth val="1"/>
          <c:extLst>
            <c:ext xmlns:c16="http://schemas.microsoft.com/office/drawing/2014/chart" uri="{C3380CC4-5D6E-409C-BE32-E72D297353CC}">
              <c16:uniqueId val="{00000001-A1FA-4991-BB3C-F4CF72620D09}"/>
            </c:ext>
          </c:extLst>
        </c:ser>
        <c:dLbls>
          <c:showLegendKey val="0"/>
          <c:showVal val="0"/>
          <c:showCatName val="0"/>
          <c:showSerName val="0"/>
          <c:showPercent val="0"/>
          <c:showBubbleSize val="0"/>
        </c:dLbls>
        <c:axId val="419128280"/>
        <c:axId val="419128672"/>
      </c:scatterChart>
      <c:valAx>
        <c:axId val="419128280"/>
        <c:scaling>
          <c:orientation val="minMax"/>
          <c:max val="180"/>
        </c:scaling>
        <c:delete val="0"/>
        <c:axPos val="b"/>
        <c:title>
          <c:tx>
            <c:rich>
              <a:bodyPr/>
              <a:lstStyle/>
              <a:p>
                <a:pPr>
                  <a:defRPr sz="1050" b="1" i="0" u="none" strike="noStrike" baseline="0">
                    <a:solidFill>
                      <a:srgbClr val="000000"/>
                    </a:solidFill>
                    <a:latin typeface="Arial"/>
                    <a:ea typeface="Arial"/>
                    <a:cs typeface="Arial"/>
                  </a:defRPr>
                </a:pPr>
                <a:r>
                  <a:rPr lang="en-US"/>
                  <a:t>Time/s</a:t>
                </a:r>
              </a:p>
            </c:rich>
          </c:tx>
          <c:layout>
            <c:manualLayout>
              <c:xMode val="edge"/>
              <c:yMode val="edge"/>
              <c:x val="0.49014830042796381"/>
              <c:y val="0.873303167420814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419128672"/>
        <c:crosses val="autoZero"/>
        <c:crossBetween val="midCat"/>
        <c:majorUnit val="60"/>
        <c:minorUnit val="20"/>
      </c:valAx>
      <c:valAx>
        <c:axId val="419128672"/>
        <c:scaling>
          <c:orientation val="minMax"/>
        </c:scaling>
        <c:delete val="0"/>
        <c:axPos val="l"/>
        <c:majorGridlines>
          <c:spPr>
            <a:ln w="3175">
              <a:solidFill>
                <a:srgbClr val="000000"/>
              </a:solidFill>
              <a:prstDash val="solid"/>
            </a:ln>
          </c:spPr>
        </c:majorGridlines>
        <c:title>
          <c:tx>
            <c:rich>
              <a:bodyPr/>
              <a:lstStyle/>
              <a:p>
                <a:pPr>
                  <a:defRPr sz="1050" b="1" i="0" u="none" strike="noStrike" baseline="0">
                    <a:solidFill>
                      <a:srgbClr val="000000"/>
                    </a:solidFill>
                    <a:latin typeface="Arial"/>
                    <a:ea typeface="Arial"/>
                    <a:cs typeface="Arial"/>
                  </a:defRPr>
                </a:pPr>
                <a:r>
                  <a:rPr lang="en-US"/>
                  <a:t>[P] / (mol/L)</a:t>
                </a:r>
              </a:p>
            </c:rich>
          </c:tx>
          <c:layout>
            <c:manualLayout>
              <c:xMode val="edge"/>
              <c:yMode val="edge"/>
              <c:x val="1.4778325123152709E-2"/>
              <c:y val="0.2352941176470588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19128280"/>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800" b="1" i="0" u="none" strike="noStrike" baseline="0">
                <a:solidFill>
                  <a:srgbClr val="000000"/>
                </a:solidFill>
                <a:latin typeface="Arial"/>
                <a:cs typeface="Arial"/>
              </a:rPr>
              <a:t>Calculating v</a:t>
            </a:r>
            <a:r>
              <a:rPr lang="en-US" sz="800" b="1" i="0" u="none" strike="noStrike" baseline="-25000">
                <a:solidFill>
                  <a:srgbClr val="000000"/>
                </a:solidFill>
                <a:latin typeface="Arial"/>
                <a:cs typeface="Arial"/>
              </a:rPr>
              <a:t>0 </a:t>
            </a:r>
            <a:r>
              <a:rPr lang="en-US" sz="800" b="1" i="0" u="none" strike="noStrike" baseline="0">
                <a:solidFill>
                  <a:srgbClr val="000000"/>
                </a:solidFill>
                <a:latin typeface="Arial"/>
                <a:cs typeface="Arial"/>
              </a:rPr>
              <a:t>for≈300 nmol</a:t>
            </a:r>
          </a:p>
        </c:rich>
      </c:tx>
      <c:layout>
        <c:manualLayout>
          <c:xMode val="edge"/>
          <c:yMode val="edge"/>
          <c:x val="0.31034508617457313"/>
          <c:y val="9.0497737556561056E-2"/>
        </c:manualLayout>
      </c:layout>
      <c:overlay val="0"/>
      <c:spPr>
        <a:noFill/>
        <a:ln w="25400">
          <a:noFill/>
        </a:ln>
      </c:spPr>
    </c:title>
    <c:autoTitleDeleted val="0"/>
    <c:plotArea>
      <c:layout>
        <c:manualLayout>
          <c:layoutTarget val="inner"/>
          <c:xMode val="edge"/>
          <c:yMode val="edge"/>
          <c:x val="0.19540255743894083"/>
          <c:y val="7.6923076923076927E-2"/>
          <c:w val="0.75041154338466309"/>
          <c:h val="0.68778280542986425"/>
        </c:manualLayout>
      </c:layout>
      <c:scatterChart>
        <c:scatterStyle val="smoothMarker"/>
        <c:varyColors val="0"/>
        <c:ser>
          <c:idx val="0"/>
          <c:order val="0"/>
          <c:tx>
            <c:v>300 nmol</c:v>
          </c:tx>
          <c:spPr>
            <a:ln w="12700">
              <a:solidFill>
                <a:srgbClr val="000080"/>
              </a:solidFill>
              <a:prstDash val="solid"/>
            </a:ln>
          </c:spPr>
          <c:marker>
            <c:symbol val="diamond"/>
            <c:size val="5"/>
            <c:spPr>
              <a:solidFill>
                <a:srgbClr val="000080"/>
              </a:solidFill>
              <a:ln>
                <a:solidFill>
                  <a:srgbClr val="000080"/>
                </a:solidFill>
                <a:prstDash val="solid"/>
              </a:ln>
            </c:spPr>
          </c:marker>
          <c:xVal>
            <c:numRef>
              <c:f>vo!$C$48:$C$57</c:f>
              <c:numCache>
                <c:formatCode>General</c:formatCode>
                <c:ptCount val="10"/>
                <c:pt idx="0">
                  <c:v>0</c:v>
                </c:pt>
                <c:pt idx="1">
                  <c:v>20</c:v>
                </c:pt>
                <c:pt idx="2">
                  <c:v>40</c:v>
                </c:pt>
                <c:pt idx="3">
                  <c:v>60</c:v>
                </c:pt>
                <c:pt idx="4">
                  <c:v>80</c:v>
                </c:pt>
                <c:pt idx="5">
                  <c:v>100</c:v>
                </c:pt>
                <c:pt idx="6">
                  <c:v>120</c:v>
                </c:pt>
                <c:pt idx="7">
                  <c:v>140</c:v>
                </c:pt>
                <c:pt idx="8">
                  <c:v>160</c:v>
                </c:pt>
                <c:pt idx="9">
                  <c:v>180</c:v>
                </c:pt>
              </c:numCache>
            </c:numRef>
          </c:xVal>
          <c:yVal>
            <c:numRef>
              <c:f>vo!$B$48:$B$57</c:f>
              <c:numCache>
                <c:formatCode>General</c:formatCode>
                <c:ptCount val="10"/>
                <c:pt idx="0">
                  <c:v>0</c:v>
                </c:pt>
                <c:pt idx="1">
                  <c:v>8.0624999999999995E-6</c:v>
                </c:pt>
                <c:pt idx="2">
                  <c:v>1.5875E-5</c:v>
                </c:pt>
                <c:pt idx="3">
                  <c:v>2.2624999999999998E-5</c:v>
                </c:pt>
                <c:pt idx="4">
                  <c:v>2.9624999999999995E-5</c:v>
                </c:pt>
                <c:pt idx="5">
                  <c:v>3.5624999999999992E-5</c:v>
                </c:pt>
                <c:pt idx="6">
                  <c:v>4.1874999999999995E-5</c:v>
                </c:pt>
                <c:pt idx="7">
                  <c:v>4.7624999999999992E-5</c:v>
                </c:pt>
                <c:pt idx="8">
                  <c:v>5.312499999999999E-5</c:v>
                </c:pt>
                <c:pt idx="9">
                  <c:v>5.8437499999999997E-5</c:v>
                </c:pt>
              </c:numCache>
            </c:numRef>
          </c:yVal>
          <c:smooth val="1"/>
          <c:extLst>
            <c:ext xmlns:c16="http://schemas.microsoft.com/office/drawing/2014/chart" uri="{C3380CC4-5D6E-409C-BE32-E72D297353CC}">
              <c16:uniqueId val="{00000000-439B-4B36-9CB9-774EFB051480}"/>
            </c:ext>
          </c:extLst>
        </c:ser>
        <c:ser>
          <c:idx val="1"/>
          <c:order val="1"/>
          <c:tx>
            <c:v>Fit 300</c:v>
          </c:tx>
          <c:spPr>
            <a:ln w="22225"/>
          </c:spPr>
          <c:marker>
            <c:symbol val="none"/>
          </c:marker>
          <c:xVal>
            <c:numRef>
              <c:f>vo!$C$48:$C$57</c:f>
              <c:numCache>
                <c:formatCode>General</c:formatCode>
                <c:ptCount val="10"/>
                <c:pt idx="0">
                  <c:v>0</c:v>
                </c:pt>
                <c:pt idx="1">
                  <c:v>20</c:v>
                </c:pt>
                <c:pt idx="2">
                  <c:v>40</c:v>
                </c:pt>
                <c:pt idx="3">
                  <c:v>60</c:v>
                </c:pt>
                <c:pt idx="4">
                  <c:v>80</c:v>
                </c:pt>
                <c:pt idx="5">
                  <c:v>100</c:v>
                </c:pt>
                <c:pt idx="6">
                  <c:v>120</c:v>
                </c:pt>
                <c:pt idx="7">
                  <c:v>140</c:v>
                </c:pt>
                <c:pt idx="8">
                  <c:v>160</c:v>
                </c:pt>
                <c:pt idx="9">
                  <c:v>180</c:v>
                </c:pt>
              </c:numCache>
            </c:numRef>
          </c:xVal>
          <c:yVal>
            <c:numRef>
              <c:f>vo!$E$48:$E$57</c:f>
              <c:numCache>
                <c:formatCode>General</c:formatCode>
                <c:ptCount val="10"/>
                <c:pt idx="0">
                  <c:v>0</c:v>
                </c:pt>
                <c:pt idx="1">
                  <c:v>6.6843037582140852E-9</c:v>
                </c:pt>
                <c:pt idx="2">
                  <c:v>1.2870261134806904E-8</c:v>
                </c:pt>
                <c:pt idx="3">
                  <c:v>1.8595026203719163E-8</c:v>
                </c:pt>
                <c:pt idx="4">
                  <c:v>2.3892983027386973E-8</c:v>
                </c:pt>
                <c:pt idx="5">
                  <c:v>2.8795952174168284E-8</c:v>
                </c:pt>
                <c:pt idx="6">
                  <c:v>3.3333381838921022E-8</c:v>
                </c:pt>
                <c:pt idx="7">
                  <c:v>3.7532524714640291E-8</c:v>
                </c:pt>
                <c:pt idx="8">
                  <c:v>4.1418601677480612E-8</c:v>
                </c:pt>
                <c:pt idx="9">
                  <c:v>4.5014953268287473E-8</c:v>
                </c:pt>
              </c:numCache>
            </c:numRef>
          </c:yVal>
          <c:smooth val="1"/>
          <c:extLst>
            <c:ext xmlns:c16="http://schemas.microsoft.com/office/drawing/2014/chart" uri="{C3380CC4-5D6E-409C-BE32-E72D297353CC}">
              <c16:uniqueId val="{00000001-439B-4B36-9CB9-774EFB051480}"/>
            </c:ext>
          </c:extLst>
        </c:ser>
        <c:dLbls>
          <c:showLegendKey val="0"/>
          <c:showVal val="0"/>
          <c:showCatName val="0"/>
          <c:showSerName val="0"/>
          <c:showPercent val="0"/>
          <c:showBubbleSize val="0"/>
        </c:dLbls>
        <c:axId val="419129456"/>
        <c:axId val="419129848"/>
      </c:scatterChart>
      <c:valAx>
        <c:axId val="419129456"/>
        <c:scaling>
          <c:orientation val="minMax"/>
          <c:max val="180"/>
        </c:scaling>
        <c:delete val="0"/>
        <c:axPos val="b"/>
        <c:title>
          <c:tx>
            <c:rich>
              <a:bodyPr/>
              <a:lstStyle/>
              <a:p>
                <a:pPr>
                  <a:defRPr sz="1050" b="1" i="0" u="none" strike="noStrike" baseline="0">
                    <a:solidFill>
                      <a:srgbClr val="000000"/>
                    </a:solidFill>
                    <a:latin typeface="Arial"/>
                    <a:ea typeface="Arial"/>
                    <a:cs typeface="Arial"/>
                  </a:defRPr>
                </a:pPr>
                <a:r>
                  <a:rPr lang="en-US"/>
                  <a:t>Time/s</a:t>
                </a:r>
              </a:p>
            </c:rich>
          </c:tx>
          <c:layout>
            <c:manualLayout>
              <c:xMode val="edge"/>
              <c:yMode val="edge"/>
              <c:x val="0.49014830042796381"/>
              <c:y val="0.873303167420814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419129848"/>
        <c:crosses val="autoZero"/>
        <c:crossBetween val="midCat"/>
        <c:majorUnit val="60"/>
        <c:minorUnit val="20"/>
      </c:valAx>
      <c:valAx>
        <c:axId val="419129848"/>
        <c:scaling>
          <c:orientation val="minMax"/>
        </c:scaling>
        <c:delete val="0"/>
        <c:axPos val="l"/>
        <c:majorGridlines>
          <c:spPr>
            <a:ln w="3175">
              <a:solidFill>
                <a:srgbClr val="000000"/>
              </a:solidFill>
              <a:prstDash val="solid"/>
            </a:ln>
          </c:spPr>
        </c:majorGridlines>
        <c:title>
          <c:tx>
            <c:rich>
              <a:bodyPr/>
              <a:lstStyle/>
              <a:p>
                <a:pPr>
                  <a:defRPr sz="1050" b="1" i="0" u="none" strike="noStrike" baseline="0">
                    <a:solidFill>
                      <a:srgbClr val="000000"/>
                    </a:solidFill>
                    <a:latin typeface="Arial"/>
                    <a:ea typeface="Arial"/>
                    <a:cs typeface="Arial"/>
                  </a:defRPr>
                </a:pPr>
                <a:r>
                  <a:rPr lang="en-US"/>
                  <a:t>[P] / (mol/L)</a:t>
                </a:r>
              </a:p>
            </c:rich>
          </c:tx>
          <c:layout>
            <c:manualLayout>
              <c:xMode val="edge"/>
              <c:yMode val="edge"/>
              <c:x val="1.4778325123152709E-2"/>
              <c:y val="0.2352941176470588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19129456"/>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5</xdr:col>
      <xdr:colOff>76200</xdr:colOff>
      <xdr:row>58</xdr:row>
      <xdr:rowOff>66675</xdr:rowOff>
    </xdr:from>
    <xdr:to>
      <xdr:col>12</xdr:col>
      <xdr:colOff>581025</xdr:colOff>
      <xdr:row>80</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76200</xdr:colOff>
      <xdr:row>58</xdr:row>
      <xdr:rowOff>66675</xdr:rowOff>
    </xdr:from>
    <xdr:to>
      <xdr:col>12</xdr:col>
      <xdr:colOff>581025</xdr:colOff>
      <xdr:row>80</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76200</xdr:colOff>
      <xdr:row>58</xdr:row>
      <xdr:rowOff>66675</xdr:rowOff>
    </xdr:from>
    <xdr:to>
      <xdr:col>12</xdr:col>
      <xdr:colOff>581025</xdr:colOff>
      <xdr:row>80</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76200</xdr:colOff>
      <xdr:row>58</xdr:row>
      <xdr:rowOff>66675</xdr:rowOff>
    </xdr:from>
    <xdr:to>
      <xdr:col>12</xdr:col>
      <xdr:colOff>581025</xdr:colOff>
      <xdr:row>80</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76200</xdr:colOff>
      <xdr:row>58</xdr:row>
      <xdr:rowOff>66675</xdr:rowOff>
    </xdr:from>
    <xdr:to>
      <xdr:col>12</xdr:col>
      <xdr:colOff>581025</xdr:colOff>
      <xdr:row>80</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85725</xdr:colOff>
      <xdr:row>4</xdr:row>
      <xdr:rowOff>123825</xdr:rowOff>
    </xdr:from>
    <xdr:to>
      <xdr:col>12</xdr:col>
      <xdr:colOff>295275</xdr:colOff>
      <xdr:row>17</xdr:row>
      <xdr:rowOff>123825</xdr:rowOff>
    </xdr:to>
    <xdr:graphicFrame macro="">
      <xdr:nvGraphicFramePr>
        <xdr:cNvPr id="1067" name="Chart 1">
          <a:extLst>
            <a:ext uri="{FF2B5EF4-FFF2-40B4-BE49-F238E27FC236}">
              <a16:creationId xmlns:a16="http://schemas.microsoft.com/office/drawing/2014/main" id="{00000000-0008-0000-0500-00002B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76200</xdr:colOff>
      <xdr:row>17</xdr:row>
      <xdr:rowOff>123825</xdr:rowOff>
    </xdr:from>
    <xdr:to>
      <xdr:col>12</xdr:col>
      <xdr:colOff>285750</xdr:colOff>
      <xdr:row>30</xdr:row>
      <xdr:rowOff>123825</xdr:rowOff>
    </xdr:to>
    <xdr:graphicFrame macro="">
      <xdr:nvGraphicFramePr>
        <xdr:cNvPr id="1068" name="Chart 3">
          <a:extLst>
            <a:ext uri="{FF2B5EF4-FFF2-40B4-BE49-F238E27FC236}">
              <a16:creationId xmlns:a16="http://schemas.microsoft.com/office/drawing/2014/main" id="{00000000-0008-0000-0500-00002C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76200</xdr:colOff>
      <xdr:row>32</xdr:row>
      <xdr:rowOff>66675</xdr:rowOff>
    </xdr:from>
    <xdr:to>
      <xdr:col>12</xdr:col>
      <xdr:colOff>285750</xdr:colOff>
      <xdr:row>45</xdr:row>
      <xdr:rowOff>66675</xdr:rowOff>
    </xdr:to>
    <xdr:graphicFrame macro="">
      <xdr:nvGraphicFramePr>
        <xdr:cNvPr id="1069" name="Chart 4">
          <a:extLst>
            <a:ext uri="{FF2B5EF4-FFF2-40B4-BE49-F238E27FC236}">
              <a16:creationId xmlns:a16="http://schemas.microsoft.com/office/drawing/2014/main" id="{00000000-0008-0000-05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76200</xdr:colOff>
      <xdr:row>45</xdr:row>
      <xdr:rowOff>76200</xdr:rowOff>
    </xdr:from>
    <xdr:to>
      <xdr:col>12</xdr:col>
      <xdr:colOff>285750</xdr:colOff>
      <xdr:row>58</xdr:row>
      <xdr:rowOff>76200</xdr:rowOff>
    </xdr:to>
    <xdr:graphicFrame macro="">
      <xdr:nvGraphicFramePr>
        <xdr:cNvPr id="1070" name="Chart 5">
          <a:extLst>
            <a:ext uri="{FF2B5EF4-FFF2-40B4-BE49-F238E27FC236}">
              <a16:creationId xmlns:a16="http://schemas.microsoft.com/office/drawing/2014/main" id="{00000000-0008-0000-05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76200</xdr:colOff>
      <xdr:row>58</xdr:row>
      <xdr:rowOff>76200</xdr:rowOff>
    </xdr:from>
    <xdr:to>
      <xdr:col>12</xdr:col>
      <xdr:colOff>285750</xdr:colOff>
      <xdr:row>71</xdr:row>
      <xdr:rowOff>76200</xdr:rowOff>
    </xdr:to>
    <xdr:graphicFrame macro="">
      <xdr:nvGraphicFramePr>
        <xdr:cNvPr id="1071" name="Chart 6">
          <a:extLst>
            <a:ext uri="{FF2B5EF4-FFF2-40B4-BE49-F238E27FC236}">
              <a16:creationId xmlns:a16="http://schemas.microsoft.com/office/drawing/2014/main" id="{00000000-0008-0000-05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66675</xdr:colOff>
      <xdr:row>2</xdr:row>
      <xdr:rowOff>9525</xdr:rowOff>
    </xdr:from>
    <xdr:to>
      <xdr:col>11</xdr:col>
      <xdr:colOff>428625</xdr:colOff>
      <xdr:row>18</xdr:row>
      <xdr:rowOff>38100</xdr:rowOff>
    </xdr:to>
    <xdr:graphicFrame macro="">
      <xdr:nvGraphicFramePr>
        <xdr:cNvPr id="2070" name="Chart 2">
          <a:extLst>
            <a:ext uri="{FF2B5EF4-FFF2-40B4-BE49-F238E27FC236}">
              <a16:creationId xmlns:a16="http://schemas.microsoft.com/office/drawing/2014/main" id="{00000000-0008-0000-0600-000016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66675</xdr:colOff>
      <xdr:row>18</xdr:row>
      <xdr:rowOff>76200</xdr:rowOff>
    </xdr:from>
    <xdr:to>
      <xdr:col>11</xdr:col>
      <xdr:colOff>428625</xdr:colOff>
      <xdr:row>34</xdr:row>
      <xdr:rowOff>142875</xdr:rowOff>
    </xdr:to>
    <xdr:graphicFrame macro="">
      <xdr:nvGraphicFramePr>
        <xdr:cNvPr id="2071" name="Chart 3">
          <a:extLst>
            <a:ext uri="{FF2B5EF4-FFF2-40B4-BE49-F238E27FC236}">
              <a16:creationId xmlns:a16="http://schemas.microsoft.com/office/drawing/2014/main" id="{00000000-0008-0000-0600-00001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2"/>
  <sheetViews>
    <sheetView topLeftCell="A73" workbookViewId="0">
      <selection activeCell="L98" sqref="L98"/>
    </sheetView>
  </sheetViews>
  <sheetFormatPr defaultRowHeight="12.75" x14ac:dyDescent="0.2"/>
  <cols>
    <col min="1" max="1" width="12.140625" customWidth="1"/>
    <col min="2" max="2" width="12.140625" bestFit="1" customWidth="1"/>
    <col min="3" max="3" width="6.140625" bestFit="1" customWidth="1"/>
    <col min="4" max="4" width="14" customWidth="1"/>
    <col min="5" max="5" width="12.42578125" customWidth="1"/>
    <col min="6" max="6" width="10.5703125" customWidth="1"/>
  </cols>
  <sheetData>
    <row r="1" spans="1:12" x14ac:dyDescent="0.2">
      <c r="A1" s="3" t="s">
        <v>0</v>
      </c>
      <c r="G1" s="5" t="s">
        <v>19</v>
      </c>
      <c r="H1" s="26" t="s">
        <v>44</v>
      </c>
      <c r="I1" s="27"/>
      <c r="J1" s="27"/>
      <c r="K1" s="27"/>
      <c r="L1" s="27"/>
    </row>
    <row r="2" spans="1:12" x14ac:dyDescent="0.2">
      <c r="D2" s="1" t="s">
        <v>3</v>
      </c>
      <c r="E2" s="2">
        <f>(50*10^-6)</f>
        <v>4.9999999999999996E-5</v>
      </c>
      <c r="F2" t="s">
        <v>1</v>
      </c>
    </row>
    <row r="3" spans="1:12" x14ac:dyDescent="0.2">
      <c r="D3" s="1" t="s">
        <v>2</v>
      </c>
      <c r="E3" s="2">
        <v>0.8</v>
      </c>
      <c r="G3" t="str">
        <f xml:space="preserve"> T("Plot of [P] vs. time for ") &amp; T(B6) &amp; T(" of substrate")</f>
        <v>Plot of [P] vs. time for 600 nmol of substrate</v>
      </c>
    </row>
    <row r="4" spans="1:12" x14ac:dyDescent="0.2">
      <c r="D4" s="5" t="s">
        <v>4</v>
      </c>
      <c r="E4" s="6">
        <f>E3/E2</f>
        <v>16000.000000000002</v>
      </c>
    </row>
    <row r="6" spans="1:12" x14ac:dyDescent="0.2">
      <c r="A6" s="1"/>
      <c r="B6" s="4" t="s">
        <v>9</v>
      </c>
    </row>
    <row r="7" spans="1:12" x14ac:dyDescent="0.2">
      <c r="A7" s="7" t="s">
        <v>5</v>
      </c>
      <c r="B7" s="7" t="s">
        <v>6</v>
      </c>
      <c r="C7" s="7" t="s">
        <v>8</v>
      </c>
      <c r="D7" s="9" t="s">
        <v>17</v>
      </c>
      <c r="E7" s="9" t="s">
        <v>14</v>
      </c>
    </row>
    <row r="8" spans="1:12" x14ac:dyDescent="0.2">
      <c r="A8" s="2">
        <v>0</v>
      </c>
      <c r="B8" s="6">
        <f t="shared" ref="B8:B80" si="0">A8/$E$4</f>
        <v>0</v>
      </c>
      <c r="C8" s="23">
        <v>0</v>
      </c>
      <c r="D8" s="20">
        <f t="shared" ref="D8:D39" si="1">$E$82*(1-EXP(-$E$83*C8))-$E$84</f>
        <v>0</v>
      </c>
      <c r="E8">
        <f>(B8-D8)^2</f>
        <v>0</v>
      </c>
    </row>
    <row r="9" spans="1:12" x14ac:dyDescent="0.2">
      <c r="A9" s="2">
        <f>A8+0.8/80</f>
        <v>0.01</v>
      </c>
      <c r="B9" s="6">
        <f t="shared" ref="B9:B71" si="2">A9/$E$4</f>
        <v>6.2499999999999995E-7</v>
      </c>
      <c r="C9" s="23">
        <v>2.5</v>
      </c>
      <c r="D9" s="20">
        <f t="shared" si="1"/>
        <v>6.3001965044494315E-7</v>
      </c>
      <c r="E9">
        <f t="shared" ref="E9:E40" si="3">ABS(B9-D9)</f>
        <v>5.0196504449432066E-9</v>
      </c>
    </row>
    <row r="10" spans="1:12" x14ac:dyDescent="0.2">
      <c r="A10" s="2">
        <f t="shared" ref="A10:A73" si="4">A9+0.8/80</f>
        <v>0.02</v>
      </c>
      <c r="B10" s="6">
        <f t="shared" si="2"/>
        <v>1.2499999999999999E-6</v>
      </c>
      <c r="C10" s="23">
        <v>5</v>
      </c>
      <c r="D10" s="20">
        <f t="shared" si="1"/>
        <v>1.2598374148682352E-6</v>
      </c>
      <c r="E10">
        <f t="shared" si="3"/>
        <v>9.8374148682353237E-9</v>
      </c>
    </row>
    <row r="11" spans="1:12" x14ac:dyDescent="0.2">
      <c r="A11" s="2">
        <f t="shared" si="4"/>
        <v>0.03</v>
      </c>
      <c r="B11" s="6">
        <f t="shared" si="2"/>
        <v>1.8749999999999996E-6</v>
      </c>
      <c r="C11" s="23">
        <v>7.5</v>
      </c>
      <c r="D11" s="20">
        <f t="shared" si="1"/>
        <v>1.8894533579625655E-6</v>
      </c>
      <c r="E11">
        <f t="shared" si="3"/>
        <v>1.4453357962565834E-8</v>
      </c>
    </row>
    <row r="12" spans="1:12" x14ac:dyDescent="0.2">
      <c r="A12" s="2">
        <f t="shared" si="4"/>
        <v>0.04</v>
      </c>
      <c r="B12" s="6">
        <f t="shared" si="2"/>
        <v>2.4999999999999998E-6</v>
      </c>
      <c r="C12" s="23">
        <v>10</v>
      </c>
      <c r="D12" s="20">
        <f t="shared" si="1"/>
        <v>2.518867544400759E-6</v>
      </c>
      <c r="E12">
        <f t="shared" si="3"/>
        <v>1.8867544400759181E-8</v>
      </c>
    </row>
    <row r="13" spans="1:12" x14ac:dyDescent="0.2">
      <c r="A13" s="2">
        <f t="shared" si="4"/>
        <v>0.05</v>
      </c>
      <c r="B13" s="6">
        <f t="shared" si="2"/>
        <v>3.1249999999999997E-6</v>
      </c>
      <c r="C13" s="23">
        <v>12.5</v>
      </c>
      <c r="D13" s="20">
        <f t="shared" si="1"/>
        <v>3.1480800388342497E-6</v>
      </c>
      <c r="E13">
        <f t="shared" si="3"/>
        <v>2.308003883425E-8</v>
      </c>
    </row>
    <row r="14" spans="1:12" x14ac:dyDescent="0.2">
      <c r="A14" s="2">
        <f t="shared" si="4"/>
        <v>6.0000000000000005E-2</v>
      </c>
      <c r="B14" s="6">
        <f t="shared" si="2"/>
        <v>3.7499999999999997E-6</v>
      </c>
      <c r="C14" s="23">
        <v>15</v>
      </c>
      <c r="D14" s="20">
        <f t="shared" si="1"/>
        <v>3.7770909058941726E-6</v>
      </c>
      <c r="E14">
        <f t="shared" si="3"/>
        <v>2.7090905894172938E-8</v>
      </c>
    </row>
    <row r="15" spans="1:12" x14ac:dyDescent="0.2">
      <c r="A15" s="2">
        <f t="shared" si="4"/>
        <v>7.0000000000000007E-2</v>
      </c>
      <c r="B15" s="6">
        <f t="shared" si="2"/>
        <v>4.3749999999999996E-6</v>
      </c>
      <c r="C15" s="23">
        <v>17.5</v>
      </c>
      <c r="D15" s="20">
        <f t="shared" si="1"/>
        <v>4.4059002101909248E-6</v>
      </c>
      <c r="E15">
        <f t="shared" si="3"/>
        <v>3.0900210190925157E-8</v>
      </c>
    </row>
    <row r="16" spans="1:12" x14ac:dyDescent="0.2">
      <c r="A16" s="2">
        <f t="shared" si="4"/>
        <v>0.08</v>
      </c>
      <c r="B16" s="6">
        <f t="shared" si="2"/>
        <v>4.9999999999999996E-6</v>
      </c>
      <c r="C16" s="23">
        <v>20</v>
      </c>
      <c r="D16" s="20">
        <f t="shared" si="1"/>
        <v>5.0345080163139486E-6</v>
      </c>
      <c r="E16">
        <f t="shared" si="3"/>
        <v>3.4508016313949068E-8</v>
      </c>
    </row>
    <row r="17" spans="1:5" x14ac:dyDescent="0.2">
      <c r="A17" s="2">
        <f t="shared" si="4"/>
        <v>0.09</v>
      </c>
      <c r="B17" s="6">
        <f t="shared" si="2"/>
        <v>5.6249999999999995E-6</v>
      </c>
      <c r="C17" s="23">
        <v>22.5</v>
      </c>
      <c r="D17" s="20">
        <f t="shared" si="1"/>
        <v>5.6629143888319521E-6</v>
      </c>
      <c r="E17">
        <f t="shared" si="3"/>
        <v>3.7914388831952567E-8</v>
      </c>
    </row>
    <row r="18" spans="1:5" x14ac:dyDescent="0.2">
      <c r="A18" s="2">
        <f t="shared" si="4"/>
        <v>9.9999999999999992E-2</v>
      </c>
      <c r="B18" s="6">
        <f t="shared" si="2"/>
        <v>6.2499999999999986E-6</v>
      </c>
      <c r="C18" s="23">
        <v>25</v>
      </c>
      <c r="D18" s="20">
        <f t="shared" si="1"/>
        <v>6.29111939229334E-6</v>
      </c>
      <c r="E18">
        <f t="shared" si="3"/>
        <v>4.1119392293341438E-8</v>
      </c>
    </row>
    <row r="19" spans="1:5" x14ac:dyDescent="0.2">
      <c r="A19" s="2">
        <f t="shared" si="4"/>
        <v>0.10999999999999999</v>
      </c>
      <c r="B19" s="6">
        <f t="shared" si="2"/>
        <v>6.8749999999999986E-6</v>
      </c>
      <c r="C19" s="23">
        <v>27.5</v>
      </c>
      <c r="D19" s="20">
        <f t="shared" si="1"/>
        <v>6.9191230912257821E-6</v>
      </c>
      <c r="E19">
        <f t="shared" si="3"/>
        <v>4.4123091225783557E-8</v>
      </c>
    </row>
    <row r="20" spans="1:5" x14ac:dyDescent="0.2">
      <c r="A20" s="2">
        <f t="shared" si="4"/>
        <v>0.11999999999999998</v>
      </c>
      <c r="B20" s="6">
        <f t="shared" si="2"/>
        <v>7.4999999999999976E-6</v>
      </c>
      <c r="C20" s="23">
        <v>30</v>
      </c>
      <c r="D20" s="20">
        <f t="shared" si="1"/>
        <v>7.5469255501357763E-6</v>
      </c>
      <c r="E20">
        <f t="shared" si="3"/>
        <v>4.6925550135778602E-8</v>
      </c>
    </row>
    <row r="21" spans="1:5" x14ac:dyDescent="0.2">
      <c r="A21" s="2">
        <f t="shared" si="4"/>
        <v>0.12999999999999998</v>
      </c>
      <c r="B21" s="6">
        <f t="shared" si="2"/>
        <v>8.1249999999999976E-6</v>
      </c>
      <c r="C21" s="23">
        <v>32.5</v>
      </c>
      <c r="D21" s="20">
        <f t="shared" si="1"/>
        <v>8.1745268335097382E-6</v>
      </c>
      <c r="E21">
        <f t="shared" si="3"/>
        <v>4.9526833509740557E-8</v>
      </c>
    </row>
    <row r="22" spans="1:5" x14ac:dyDescent="0.2">
      <c r="A22" s="2">
        <f t="shared" si="4"/>
        <v>0.13999999999999999</v>
      </c>
      <c r="B22" s="6">
        <f t="shared" si="2"/>
        <v>8.7499999999999975E-6</v>
      </c>
      <c r="C22" s="23">
        <v>35</v>
      </c>
      <c r="D22" s="20">
        <f t="shared" si="1"/>
        <v>8.8019270058129077E-6</v>
      </c>
      <c r="E22">
        <f t="shared" si="3"/>
        <v>5.1927005812910123E-8</v>
      </c>
    </row>
    <row r="23" spans="1:5" x14ac:dyDescent="0.2">
      <c r="A23" s="2">
        <f t="shared" si="4"/>
        <v>0.15</v>
      </c>
      <c r="B23" s="6">
        <f t="shared" si="2"/>
        <v>9.3749999999999992E-6</v>
      </c>
      <c r="C23" s="23">
        <v>37.5</v>
      </c>
      <c r="D23" s="20">
        <f t="shared" si="1"/>
        <v>9.4291261314902289E-6</v>
      </c>
      <c r="E23">
        <f t="shared" si="3"/>
        <v>5.4126131490229705E-8</v>
      </c>
    </row>
    <row r="24" spans="1:5" x14ac:dyDescent="0.2">
      <c r="A24" s="2">
        <f t="shared" si="4"/>
        <v>0.16</v>
      </c>
      <c r="B24" s="6">
        <f t="shared" si="2"/>
        <v>9.9999999999999991E-6</v>
      </c>
      <c r="C24" s="23">
        <v>40</v>
      </c>
      <c r="D24" s="20">
        <f t="shared" si="1"/>
        <v>1.0056124274966123E-5</v>
      </c>
      <c r="E24">
        <f t="shared" si="3"/>
        <v>5.6124274966124027E-8</v>
      </c>
    </row>
    <row r="25" spans="1:5" x14ac:dyDescent="0.2">
      <c r="A25" s="2">
        <f t="shared" si="4"/>
        <v>0.17</v>
      </c>
      <c r="B25" s="6">
        <f t="shared" si="2"/>
        <v>1.0624999999999999E-5</v>
      </c>
      <c r="C25" s="23">
        <v>42.5</v>
      </c>
      <c r="D25" s="20">
        <f t="shared" si="1"/>
        <v>1.0682921500643626E-5</v>
      </c>
      <c r="E25">
        <f t="shared" si="3"/>
        <v>5.7921500643626846E-8</v>
      </c>
    </row>
    <row r="26" spans="1:5" x14ac:dyDescent="0.2">
      <c r="A26" s="2">
        <f t="shared" si="4"/>
        <v>0.18000000000000002</v>
      </c>
      <c r="B26" s="6">
        <f t="shared" si="2"/>
        <v>1.1250000000000001E-5</v>
      </c>
      <c r="C26" s="23">
        <v>45</v>
      </c>
      <c r="D26" s="20">
        <f t="shared" si="1"/>
        <v>1.1309517872906123E-5</v>
      </c>
      <c r="E26">
        <f t="shared" si="3"/>
        <v>5.9517872906122445E-8</v>
      </c>
    </row>
    <row r="27" spans="1:5" x14ac:dyDescent="0.2">
      <c r="A27" s="2">
        <f t="shared" si="4"/>
        <v>0.19000000000000003</v>
      </c>
      <c r="B27" s="6">
        <f t="shared" si="2"/>
        <v>1.1875000000000001E-5</v>
      </c>
      <c r="C27" s="23">
        <v>47.5</v>
      </c>
      <c r="D27" s="20">
        <f t="shared" si="1"/>
        <v>1.193591345611583E-5</v>
      </c>
      <c r="E27">
        <f t="shared" si="3"/>
        <v>6.091345611582945E-8</v>
      </c>
    </row>
    <row r="28" spans="1:5" x14ac:dyDescent="0.2">
      <c r="A28" s="2">
        <f t="shared" si="4"/>
        <v>0.20000000000000004</v>
      </c>
      <c r="B28" s="6">
        <f t="shared" si="2"/>
        <v>1.2500000000000001E-5</v>
      </c>
      <c r="C28" s="23">
        <v>50</v>
      </c>
      <c r="D28" s="20">
        <f t="shared" si="1"/>
        <v>1.2562108314614223E-5</v>
      </c>
      <c r="E28">
        <f t="shared" si="3"/>
        <v>6.210831461422265E-8</v>
      </c>
    </row>
    <row r="29" spans="1:5" x14ac:dyDescent="0.2">
      <c r="A29" s="2">
        <f t="shared" si="4"/>
        <v>0.21000000000000005</v>
      </c>
      <c r="B29" s="6">
        <f t="shared" si="2"/>
        <v>1.3125000000000002E-5</v>
      </c>
      <c r="C29" s="23">
        <v>52.5</v>
      </c>
      <c r="D29" s="20">
        <f t="shared" si="1"/>
        <v>1.3188102512722262E-5</v>
      </c>
      <c r="E29">
        <f t="shared" si="3"/>
        <v>6.3102512722260001E-8</v>
      </c>
    </row>
    <row r="30" spans="1:5" x14ac:dyDescent="0.2">
      <c r="A30" s="2">
        <f t="shared" si="4"/>
        <v>0.22000000000000006</v>
      </c>
      <c r="B30" s="6">
        <f t="shared" si="2"/>
        <v>1.3750000000000002E-5</v>
      </c>
      <c r="C30" s="23">
        <v>55</v>
      </c>
      <c r="D30" s="20">
        <f t="shared" si="1"/>
        <v>1.3813896114740608E-5</v>
      </c>
      <c r="E30">
        <f t="shared" si="3"/>
        <v>6.3896114740606244E-8</v>
      </c>
    </row>
    <row r="31" spans="1:5" x14ac:dyDescent="0.2">
      <c r="A31" s="2">
        <f t="shared" si="4"/>
        <v>0.23000000000000007</v>
      </c>
      <c r="B31" s="6">
        <f t="shared" si="2"/>
        <v>1.4375000000000002E-5</v>
      </c>
      <c r="C31" s="23">
        <v>57.5</v>
      </c>
      <c r="D31" s="20">
        <f t="shared" si="1"/>
        <v>1.4439489184948746E-5</v>
      </c>
      <c r="E31">
        <f t="shared" si="3"/>
        <v>6.448918494874352E-8</v>
      </c>
    </row>
    <row r="32" spans="1:5" x14ac:dyDescent="0.2">
      <c r="A32" s="2">
        <f t="shared" si="4"/>
        <v>0.24000000000000007</v>
      </c>
      <c r="B32" s="6">
        <f t="shared" si="2"/>
        <v>1.5000000000000004E-5</v>
      </c>
      <c r="C32" s="23">
        <v>60</v>
      </c>
      <c r="D32" s="20">
        <f t="shared" si="1"/>
        <v>1.5064881787606298E-5</v>
      </c>
      <c r="E32">
        <f t="shared" si="3"/>
        <v>6.4881787606294438E-8</v>
      </c>
    </row>
    <row r="33" spans="1:5" x14ac:dyDescent="0.2">
      <c r="A33" s="2">
        <f t="shared" si="4"/>
        <v>0.25000000000000006</v>
      </c>
      <c r="B33" s="6">
        <f t="shared" si="2"/>
        <v>1.5625E-5</v>
      </c>
      <c r="C33" s="23">
        <v>62.5</v>
      </c>
      <c r="D33" s="20">
        <f t="shared" si="1"/>
        <v>1.5690073986951718E-5</v>
      </c>
      <c r="E33">
        <f t="shared" si="3"/>
        <v>6.5073986951717636E-8</v>
      </c>
    </row>
    <row r="34" spans="1:5" x14ac:dyDescent="0.2">
      <c r="A34" s="2">
        <f t="shared" si="4"/>
        <v>0.26000000000000006</v>
      </c>
      <c r="B34" s="6">
        <f t="shared" si="2"/>
        <v>1.6250000000000002E-5</v>
      </c>
      <c r="C34" s="23">
        <v>65</v>
      </c>
      <c r="D34" s="20">
        <f t="shared" si="1"/>
        <v>1.6315065847202933E-5</v>
      </c>
      <c r="E34">
        <f t="shared" si="3"/>
        <v>6.506584720293121E-8</v>
      </c>
    </row>
    <row r="35" spans="1:5" x14ac:dyDescent="0.2">
      <c r="A35" s="2">
        <f t="shared" si="4"/>
        <v>0.27000000000000007</v>
      </c>
      <c r="B35" s="6">
        <f t="shared" si="2"/>
        <v>1.6875000000000004E-5</v>
      </c>
      <c r="C35" s="23">
        <v>67.5</v>
      </c>
      <c r="D35" s="20">
        <f t="shared" si="1"/>
        <v>1.6939857432557581E-5</v>
      </c>
      <c r="E35">
        <f t="shared" si="3"/>
        <v>6.4857432557576975E-8</v>
      </c>
    </row>
    <row r="36" spans="1:5" x14ac:dyDescent="0.2">
      <c r="A36" s="2">
        <f t="shared" si="4"/>
        <v>0.28000000000000008</v>
      </c>
      <c r="B36" s="6">
        <f t="shared" si="2"/>
        <v>1.7500000000000002E-5</v>
      </c>
      <c r="C36" s="23">
        <v>70</v>
      </c>
      <c r="D36" s="20">
        <f t="shared" si="1"/>
        <v>1.7564448807192331E-5</v>
      </c>
      <c r="E36">
        <f t="shared" si="3"/>
        <v>6.4448807192329298E-8</v>
      </c>
    </row>
    <row r="37" spans="1:5" x14ac:dyDescent="0.2">
      <c r="A37" s="2">
        <f t="shared" si="4"/>
        <v>0.29000000000000009</v>
      </c>
      <c r="B37" s="6">
        <f t="shared" si="2"/>
        <v>1.8125000000000003E-5</v>
      </c>
      <c r="C37" s="23">
        <v>72.5</v>
      </c>
      <c r="D37" s="20">
        <f t="shared" si="1"/>
        <v>1.8188840035263785E-5</v>
      </c>
      <c r="E37">
        <f t="shared" si="3"/>
        <v>6.3840035263781084E-8</v>
      </c>
    </row>
    <row r="38" spans="1:5" x14ac:dyDescent="0.2">
      <c r="A38" s="2">
        <f t="shared" si="4"/>
        <v>0.3000000000000001</v>
      </c>
      <c r="B38" s="6">
        <f t="shared" si="2"/>
        <v>1.8750000000000005E-5</v>
      </c>
      <c r="C38" s="23">
        <v>75</v>
      </c>
      <c r="D38" s="20">
        <f t="shared" si="1"/>
        <v>1.8813031180907582E-5</v>
      </c>
      <c r="E38">
        <f t="shared" si="3"/>
        <v>6.3031180907576422E-8</v>
      </c>
    </row>
    <row r="39" spans="1:5" x14ac:dyDescent="0.2">
      <c r="A39" s="2">
        <f t="shared" si="4"/>
        <v>0.31000000000000011</v>
      </c>
      <c r="B39" s="6">
        <f t="shared" si="2"/>
        <v>1.9375000000000003E-5</v>
      </c>
      <c r="C39" s="23">
        <v>77.5</v>
      </c>
      <c r="D39" s="20">
        <f t="shared" si="1"/>
        <v>1.9437022308238844E-5</v>
      </c>
      <c r="E39">
        <f t="shared" si="3"/>
        <v>6.2022308238840875E-8</v>
      </c>
    </row>
    <row r="40" spans="1:5" x14ac:dyDescent="0.2">
      <c r="A40" s="2">
        <f t="shared" si="4"/>
        <v>0.32000000000000012</v>
      </c>
      <c r="B40" s="6">
        <f t="shared" si="2"/>
        <v>2.0000000000000005E-5</v>
      </c>
      <c r="C40" s="23">
        <v>80</v>
      </c>
      <c r="D40" s="20">
        <f t="shared" ref="D40:D71" si="5">$E$82*(1-EXP(-$E$83*C40))-$E$84</f>
        <v>2.006081348135239E-5</v>
      </c>
      <c r="E40">
        <f t="shared" si="3"/>
        <v>6.0813481352384765E-8</v>
      </c>
    </row>
    <row r="41" spans="1:5" x14ac:dyDescent="0.2">
      <c r="A41" s="2">
        <f t="shared" si="4"/>
        <v>0.33000000000000013</v>
      </c>
      <c r="B41" s="6">
        <f t="shared" si="2"/>
        <v>2.0625000000000007E-5</v>
      </c>
      <c r="C41" s="23">
        <v>82.5</v>
      </c>
      <c r="D41" s="20">
        <f t="shared" si="5"/>
        <v>2.0684404764322093E-5</v>
      </c>
      <c r="E41">
        <f t="shared" ref="E41:E72" si="6">ABS(B41-D41)</f>
        <v>5.940476432208654E-8</v>
      </c>
    </row>
    <row r="42" spans="1:5" x14ac:dyDescent="0.2">
      <c r="A42" s="2">
        <f t="shared" si="4"/>
        <v>0.34000000000000014</v>
      </c>
      <c r="B42" s="6">
        <f t="shared" si="2"/>
        <v>2.1250000000000005E-5</v>
      </c>
      <c r="C42" s="23">
        <v>85</v>
      </c>
      <c r="D42" s="20">
        <f t="shared" si="5"/>
        <v>2.1307796221201955E-5</v>
      </c>
      <c r="E42">
        <f t="shared" si="6"/>
        <v>5.7796221201949864E-8</v>
      </c>
    </row>
    <row r="43" spans="1:5" x14ac:dyDescent="0.2">
      <c r="A43" s="2">
        <f t="shared" si="4"/>
        <v>0.35000000000000014</v>
      </c>
      <c r="B43" s="6">
        <f t="shared" si="2"/>
        <v>2.1875000000000007E-5</v>
      </c>
      <c r="C43" s="23">
        <v>87.5</v>
      </c>
      <c r="D43" s="20">
        <f t="shared" si="5"/>
        <v>2.1930987916024806E-5</v>
      </c>
      <c r="E43">
        <f t="shared" si="6"/>
        <v>5.598791602479919E-8</v>
      </c>
    </row>
    <row r="44" spans="1:5" x14ac:dyDescent="0.2">
      <c r="A44" s="2">
        <f t="shared" si="4"/>
        <v>0.36000000000000015</v>
      </c>
      <c r="B44" s="6">
        <f t="shared" si="2"/>
        <v>2.2500000000000008E-5</v>
      </c>
      <c r="C44" s="23">
        <v>90</v>
      </c>
      <c r="D44" s="20">
        <f t="shared" si="5"/>
        <v>2.2553979912803179E-5</v>
      </c>
      <c r="E44">
        <f t="shared" si="6"/>
        <v>5.3979912803170838E-8</v>
      </c>
    </row>
    <row r="45" spans="1:5" x14ac:dyDescent="0.2">
      <c r="A45" s="2">
        <f t="shared" si="4"/>
        <v>0.37000000000000016</v>
      </c>
      <c r="B45" s="6">
        <f t="shared" si="2"/>
        <v>2.3125000000000006E-5</v>
      </c>
      <c r="C45" s="23">
        <v>92.5</v>
      </c>
      <c r="D45" s="20">
        <f t="shared" si="5"/>
        <v>2.3176772275529086E-5</v>
      </c>
      <c r="E45">
        <f t="shared" si="6"/>
        <v>5.1772275529079212E-8</v>
      </c>
    </row>
    <row r="46" spans="1:5" x14ac:dyDescent="0.2">
      <c r="A46" s="2">
        <f t="shared" si="4"/>
        <v>0.38000000000000017</v>
      </c>
      <c r="B46" s="6">
        <f t="shared" si="2"/>
        <v>2.3750000000000008E-5</v>
      </c>
      <c r="C46" s="23">
        <v>95</v>
      </c>
      <c r="D46" s="20">
        <f t="shared" si="5"/>
        <v>2.3799365068174242E-5</v>
      </c>
      <c r="E46">
        <f t="shared" si="6"/>
        <v>4.9365068174233646E-8</v>
      </c>
    </row>
    <row r="47" spans="1:5" x14ac:dyDescent="0.2">
      <c r="A47" s="2">
        <f t="shared" si="4"/>
        <v>0.39000000000000018</v>
      </c>
      <c r="B47" s="6">
        <f t="shared" si="2"/>
        <v>2.437500000000001E-5</v>
      </c>
      <c r="C47" s="23">
        <v>97.5</v>
      </c>
      <c r="D47" s="20">
        <f t="shared" si="5"/>
        <v>2.4421758354689618E-5</v>
      </c>
      <c r="E47">
        <f t="shared" si="6"/>
        <v>4.6758354689608103E-8</v>
      </c>
    </row>
    <row r="48" spans="1:5" x14ac:dyDescent="0.2">
      <c r="A48" s="2">
        <f t="shared" si="4"/>
        <v>0.40000000000000019</v>
      </c>
      <c r="B48" s="6">
        <f t="shared" si="2"/>
        <v>2.5000000000000008E-5</v>
      </c>
      <c r="C48" s="23">
        <v>100</v>
      </c>
      <c r="D48" s="20">
        <f t="shared" si="5"/>
        <v>2.504395219900568E-5</v>
      </c>
      <c r="E48">
        <f t="shared" si="6"/>
        <v>4.3952199005671576E-8</v>
      </c>
    </row>
    <row r="49" spans="1:5" x14ac:dyDescent="0.2">
      <c r="A49" s="2">
        <f t="shared" si="4"/>
        <v>0.4100000000000002</v>
      </c>
      <c r="B49" s="6">
        <f t="shared" si="2"/>
        <v>2.562500000000001E-5</v>
      </c>
      <c r="C49" s="23">
        <v>102.5</v>
      </c>
      <c r="D49" s="20">
        <f t="shared" si="5"/>
        <v>2.5665946665032581E-5</v>
      </c>
      <c r="E49">
        <f t="shared" si="6"/>
        <v>4.0946665032571042E-8</v>
      </c>
    </row>
    <row r="50" spans="1:5" x14ac:dyDescent="0.2">
      <c r="A50" s="2">
        <f t="shared" si="4"/>
        <v>0.42000000000000021</v>
      </c>
      <c r="B50" s="6">
        <f t="shared" si="2"/>
        <v>2.6250000000000011E-5</v>
      </c>
      <c r="C50" s="23">
        <v>105</v>
      </c>
      <c r="D50" s="20">
        <f t="shared" si="5"/>
        <v>2.628774181665996E-5</v>
      </c>
      <c r="E50">
        <f t="shared" si="6"/>
        <v>3.7741816659948505E-8</v>
      </c>
    </row>
    <row r="51" spans="1:5" x14ac:dyDescent="0.2">
      <c r="A51" s="2">
        <f t="shared" si="4"/>
        <v>0.43000000000000022</v>
      </c>
      <c r="B51" s="6">
        <f t="shared" si="2"/>
        <v>2.687500000000001E-5</v>
      </c>
      <c r="C51" s="23">
        <v>107.5</v>
      </c>
      <c r="D51" s="20">
        <f t="shared" si="5"/>
        <v>2.6909337717756723E-5</v>
      </c>
      <c r="E51">
        <f t="shared" si="6"/>
        <v>3.4337717756713988E-8</v>
      </c>
    </row>
    <row r="52" spans="1:5" x14ac:dyDescent="0.2">
      <c r="A52" s="2">
        <f t="shared" si="4"/>
        <v>0.44000000000000022</v>
      </c>
      <c r="B52" s="6">
        <f t="shared" si="2"/>
        <v>2.7500000000000011E-5</v>
      </c>
      <c r="C52" s="23">
        <v>110</v>
      </c>
      <c r="D52" s="20">
        <f t="shared" si="5"/>
        <v>2.7530734432171477E-5</v>
      </c>
      <c r="E52">
        <f t="shared" si="6"/>
        <v>3.0734432171465668E-8</v>
      </c>
    </row>
    <row r="53" spans="1:5" x14ac:dyDescent="0.2">
      <c r="A53" s="2">
        <f t="shared" si="4"/>
        <v>0.45000000000000023</v>
      </c>
      <c r="B53" s="6">
        <f t="shared" si="2"/>
        <v>2.8125000000000013E-5</v>
      </c>
      <c r="C53" s="23">
        <v>112.5</v>
      </c>
      <c r="D53" s="20">
        <f t="shared" si="5"/>
        <v>2.8151932023732516E-5</v>
      </c>
      <c r="E53">
        <f t="shared" si="6"/>
        <v>2.6932023732503422E-8</v>
      </c>
    </row>
    <row r="54" spans="1:5" x14ac:dyDescent="0.2">
      <c r="A54" s="2">
        <f t="shared" si="4"/>
        <v>0.46000000000000024</v>
      </c>
      <c r="B54" s="6">
        <f t="shared" si="2"/>
        <v>2.8750000000000011E-5</v>
      </c>
      <c r="C54" s="23">
        <v>115</v>
      </c>
      <c r="D54" s="20">
        <f t="shared" si="5"/>
        <v>2.8772930556247637E-5</v>
      </c>
      <c r="E54">
        <f t="shared" si="6"/>
        <v>2.2930556247625542E-8</v>
      </c>
    </row>
    <row r="55" spans="1:5" x14ac:dyDescent="0.2">
      <c r="A55" s="2">
        <f t="shared" si="4"/>
        <v>0.47000000000000025</v>
      </c>
      <c r="B55" s="6">
        <f t="shared" si="2"/>
        <v>2.9375000000000013E-5</v>
      </c>
      <c r="C55" s="23">
        <v>117.5</v>
      </c>
      <c r="D55" s="20">
        <f t="shared" si="5"/>
        <v>2.9393730093504097E-5</v>
      </c>
      <c r="E55">
        <f t="shared" si="6"/>
        <v>1.8730093504084689E-8</v>
      </c>
    </row>
    <row r="56" spans="1:5" x14ac:dyDescent="0.2">
      <c r="A56" s="2">
        <f t="shared" si="4"/>
        <v>0.48000000000000026</v>
      </c>
      <c r="B56" s="6">
        <f t="shared" si="2"/>
        <v>3.0000000000000014E-5</v>
      </c>
      <c r="C56" s="23">
        <v>120</v>
      </c>
      <c r="D56" s="20">
        <f t="shared" si="5"/>
        <v>3.0014330699268653E-5</v>
      </c>
      <c r="E56">
        <f t="shared" si="6"/>
        <v>1.4330699268638714E-8</v>
      </c>
    </row>
    <row r="57" spans="1:5" x14ac:dyDescent="0.2">
      <c r="A57" s="2">
        <f t="shared" si="4"/>
        <v>0.49000000000000027</v>
      </c>
      <c r="B57" s="6">
        <f t="shared" si="2"/>
        <v>3.0625000000000013E-5</v>
      </c>
      <c r="C57" s="23">
        <v>122.5</v>
      </c>
      <c r="D57" s="20">
        <f t="shared" si="5"/>
        <v>3.0634732437287746E-5</v>
      </c>
      <c r="E57">
        <f t="shared" si="6"/>
        <v>9.7324372877336191E-9</v>
      </c>
    </row>
    <row r="58" spans="1:5" x14ac:dyDescent="0.2">
      <c r="A58" s="2">
        <f t="shared" si="4"/>
        <v>0.50000000000000022</v>
      </c>
      <c r="B58" s="6">
        <f t="shared" si="2"/>
        <v>3.1250000000000007E-5</v>
      </c>
      <c r="C58" s="23">
        <v>125</v>
      </c>
      <c r="D58" s="20">
        <f t="shared" si="5"/>
        <v>3.1254935371287535E-5</v>
      </c>
      <c r="E58">
        <f t="shared" si="6"/>
        <v>4.9353712875272729E-9</v>
      </c>
    </row>
    <row r="59" spans="1:5" x14ac:dyDescent="0.2">
      <c r="A59" s="2">
        <f t="shared" si="4"/>
        <v>0.51000000000000023</v>
      </c>
      <c r="B59" s="6">
        <f t="shared" si="2"/>
        <v>3.1875000000000009E-5</v>
      </c>
      <c r="C59" s="23">
        <v>127.5</v>
      </c>
      <c r="D59" s="20">
        <f t="shared" si="5"/>
        <v>3.1874939564973207E-5</v>
      </c>
      <c r="E59">
        <f t="shared" si="6"/>
        <v>6.0435026801768446E-11</v>
      </c>
    </row>
    <row r="60" spans="1:5" x14ac:dyDescent="0.2">
      <c r="A60" s="2">
        <f t="shared" si="4"/>
        <v>0.52000000000000024</v>
      </c>
      <c r="B60" s="6">
        <f t="shared" si="2"/>
        <v>3.2500000000000011E-5</v>
      </c>
      <c r="C60" s="23">
        <v>130</v>
      </c>
      <c r="D60" s="20">
        <f t="shared" si="5"/>
        <v>3.2494745082030088E-5</v>
      </c>
      <c r="E60">
        <f t="shared" si="6"/>
        <v>5.2549179699226244E-9</v>
      </c>
    </row>
    <row r="61" spans="1:5" x14ac:dyDescent="0.2">
      <c r="A61" s="2">
        <f t="shared" si="4"/>
        <v>0.53000000000000025</v>
      </c>
      <c r="B61" s="6">
        <f t="shared" si="2"/>
        <v>3.3125000000000012E-5</v>
      </c>
      <c r="C61" s="23">
        <v>132.5</v>
      </c>
      <c r="D61" s="20">
        <f t="shared" si="5"/>
        <v>3.3114351986123003E-5</v>
      </c>
      <c r="E61">
        <f t="shared" si="6"/>
        <v>1.0648013877009388E-8</v>
      </c>
    </row>
    <row r="62" spans="1:5" x14ac:dyDescent="0.2">
      <c r="A62" s="2">
        <f t="shared" si="4"/>
        <v>0.54000000000000026</v>
      </c>
      <c r="B62" s="6">
        <f t="shared" si="2"/>
        <v>3.3750000000000014E-5</v>
      </c>
      <c r="C62" s="23">
        <v>135</v>
      </c>
      <c r="D62" s="20">
        <f t="shared" si="5"/>
        <v>3.3733760340896022E-5</v>
      </c>
      <c r="E62">
        <f t="shared" si="6"/>
        <v>1.6239659103991849E-8</v>
      </c>
    </row>
    <row r="63" spans="1:5" x14ac:dyDescent="0.2">
      <c r="A63" s="2">
        <f t="shared" si="4"/>
        <v>0.55000000000000027</v>
      </c>
      <c r="B63" s="6">
        <f t="shared" si="2"/>
        <v>3.4375000000000016E-5</v>
      </c>
      <c r="C63" s="23">
        <v>137.5</v>
      </c>
      <c r="D63" s="20">
        <f t="shared" si="5"/>
        <v>3.4352970209973355E-5</v>
      </c>
      <c r="E63">
        <f t="shared" si="6"/>
        <v>2.2029790026661022E-8</v>
      </c>
    </row>
    <row r="64" spans="1:5" x14ac:dyDescent="0.2">
      <c r="A64" s="2">
        <f t="shared" si="4"/>
        <v>0.56000000000000028</v>
      </c>
      <c r="B64" s="6">
        <f t="shared" si="2"/>
        <v>3.500000000000001E-5</v>
      </c>
      <c r="C64" s="23">
        <v>140</v>
      </c>
      <c r="D64" s="20">
        <f t="shared" si="5"/>
        <v>3.4971981656958481E-5</v>
      </c>
      <c r="E64">
        <f t="shared" si="6"/>
        <v>2.8018343041529741E-8</v>
      </c>
    </row>
    <row r="65" spans="1:5" x14ac:dyDescent="0.2">
      <c r="A65" s="2">
        <f t="shared" si="4"/>
        <v>0.57000000000000028</v>
      </c>
      <c r="B65" s="6">
        <f t="shared" si="2"/>
        <v>3.5625000000000012E-5</v>
      </c>
      <c r="C65" s="23">
        <v>142.5</v>
      </c>
      <c r="D65" s="20">
        <f t="shared" si="5"/>
        <v>3.5590794745434579E-5</v>
      </c>
      <c r="E65">
        <f t="shared" si="6"/>
        <v>3.4205254565432849E-8</v>
      </c>
    </row>
    <row r="66" spans="1:5" x14ac:dyDescent="0.2">
      <c r="A66" s="2">
        <f t="shared" si="4"/>
        <v>0.58000000000000029</v>
      </c>
      <c r="B66" s="6">
        <f t="shared" si="2"/>
        <v>3.6250000000000014E-5</v>
      </c>
      <c r="C66" s="23">
        <v>145</v>
      </c>
      <c r="D66" s="20">
        <f t="shared" si="5"/>
        <v>3.620940953896452E-5</v>
      </c>
      <c r="E66">
        <f t="shared" si="6"/>
        <v>4.0590461035493327E-8</v>
      </c>
    </row>
    <row r="67" spans="1:5" x14ac:dyDescent="0.2">
      <c r="A67" s="2">
        <f t="shared" si="4"/>
        <v>0.5900000000000003</v>
      </c>
      <c r="B67" s="6">
        <f t="shared" si="2"/>
        <v>3.6875000000000015E-5</v>
      </c>
      <c r="C67" s="23">
        <v>147.5</v>
      </c>
      <c r="D67" s="20">
        <f t="shared" si="5"/>
        <v>3.6827826101090446E-5</v>
      </c>
      <c r="E67">
        <f t="shared" si="6"/>
        <v>4.7173898909569519E-8</v>
      </c>
    </row>
    <row r="68" spans="1:5" x14ac:dyDescent="0.2">
      <c r="A68" s="2">
        <f t="shared" si="4"/>
        <v>0.60000000000000031</v>
      </c>
      <c r="B68" s="6">
        <f t="shared" si="2"/>
        <v>3.7500000000000017E-5</v>
      </c>
      <c r="C68" s="23">
        <v>150</v>
      </c>
      <c r="D68" s="20">
        <f t="shared" si="5"/>
        <v>3.7446044495334629E-5</v>
      </c>
      <c r="E68">
        <f t="shared" si="6"/>
        <v>5.3955504665387775E-8</v>
      </c>
    </row>
    <row r="69" spans="1:5" x14ac:dyDescent="0.2">
      <c r="A69" s="2">
        <f t="shared" si="4"/>
        <v>0.61000000000000032</v>
      </c>
      <c r="B69" s="6">
        <f t="shared" si="2"/>
        <v>3.8125000000000019E-5</v>
      </c>
      <c r="C69" s="23">
        <v>152.5</v>
      </c>
      <c r="D69" s="20">
        <f t="shared" si="5"/>
        <v>3.8064064785198832E-5</v>
      </c>
      <c r="E69">
        <f t="shared" si="6"/>
        <v>6.0935214801186195E-8</v>
      </c>
    </row>
    <row r="70" spans="1:5" x14ac:dyDescent="0.2">
      <c r="A70" s="2">
        <f t="shared" si="4"/>
        <v>0.62000000000000033</v>
      </c>
      <c r="B70" s="6">
        <f t="shared" si="2"/>
        <v>3.8750000000000014E-5</v>
      </c>
      <c r="C70" s="23">
        <v>155</v>
      </c>
      <c r="D70" s="20">
        <f t="shared" si="5"/>
        <v>3.8681887034164299E-5</v>
      </c>
      <c r="E70">
        <f t="shared" si="6"/>
        <v>6.811296583571463E-8</v>
      </c>
    </row>
    <row r="71" spans="1:5" x14ac:dyDescent="0.2">
      <c r="A71" s="2">
        <f t="shared" si="4"/>
        <v>0.63000000000000034</v>
      </c>
      <c r="B71" s="6">
        <f t="shared" si="2"/>
        <v>3.9375000000000015E-5</v>
      </c>
      <c r="C71" s="23">
        <v>157.5</v>
      </c>
      <c r="D71" s="20">
        <f t="shared" si="5"/>
        <v>3.929951130569218E-5</v>
      </c>
      <c r="E71">
        <f t="shared" si="6"/>
        <v>7.5488694307834878E-8</v>
      </c>
    </row>
    <row r="72" spans="1:5" x14ac:dyDescent="0.2">
      <c r="A72" s="2">
        <f t="shared" si="4"/>
        <v>0.64000000000000035</v>
      </c>
      <c r="B72" s="6">
        <f t="shared" si="0"/>
        <v>4.0000000000000017E-5</v>
      </c>
      <c r="C72" s="23">
        <v>160</v>
      </c>
      <c r="D72" s="20">
        <f t="shared" ref="D72:D80" si="7">$E$82*(1-EXP(-$E$83*C72))-$E$84</f>
        <v>3.99169376632229E-5</v>
      </c>
      <c r="E72">
        <f t="shared" si="6"/>
        <v>8.3062336777117002E-8</v>
      </c>
    </row>
    <row r="73" spans="1:5" x14ac:dyDescent="0.2">
      <c r="A73" s="2">
        <f t="shared" si="4"/>
        <v>0.65000000000000036</v>
      </c>
      <c r="B73" s="6">
        <f t="shared" si="0"/>
        <v>4.0625000000000018E-5</v>
      </c>
      <c r="C73" s="23">
        <v>162.5</v>
      </c>
      <c r="D73" s="20">
        <f t="shared" si="7"/>
        <v>4.0534166170177236E-5</v>
      </c>
      <c r="E73">
        <f t="shared" ref="E73:E80" si="8">ABS(B73-D73)</f>
        <v>9.0833829822782228E-8</v>
      </c>
    </row>
    <row r="74" spans="1:5" x14ac:dyDescent="0.2">
      <c r="A74" s="2">
        <f t="shared" ref="A74:A80" si="9">A73+0.8/80</f>
        <v>0.66000000000000036</v>
      </c>
      <c r="B74" s="6">
        <f t="shared" si="0"/>
        <v>4.125000000000002E-5</v>
      </c>
      <c r="C74" s="23">
        <v>165</v>
      </c>
      <c r="D74" s="20">
        <f t="shared" si="7"/>
        <v>4.1151196889954792E-5</v>
      </c>
      <c r="E74">
        <f t="shared" si="8"/>
        <v>9.8803110045227605E-8</v>
      </c>
    </row>
    <row r="75" spans="1:5" x14ac:dyDescent="0.2">
      <c r="A75" s="2">
        <f t="shared" si="9"/>
        <v>0.67000000000000037</v>
      </c>
      <c r="B75" s="6">
        <f t="shared" si="0"/>
        <v>4.1875000000000022E-5</v>
      </c>
      <c r="C75" s="23">
        <v>167.5</v>
      </c>
      <c r="D75" s="20">
        <f t="shared" si="7"/>
        <v>4.176802988593552E-5</v>
      </c>
      <c r="E75">
        <f t="shared" si="8"/>
        <v>1.0697011406450135E-7</v>
      </c>
    </row>
    <row r="76" spans="1:5" x14ac:dyDescent="0.2">
      <c r="A76" s="2">
        <f t="shared" si="9"/>
        <v>0.68000000000000038</v>
      </c>
      <c r="B76" s="6">
        <f t="shared" si="0"/>
        <v>4.2500000000000017E-5</v>
      </c>
      <c r="C76" s="23">
        <v>170</v>
      </c>
      <c r="D76" s="20">
        <f t="shared" si="7"/>
        <v>4.238466522147865E-5</v>
      </c>
      <c r="E76">
        <f t="shared" si="8"/>
        <v>1.1533477852136671E-7</v>
      </c>
    </row>
    <row r="77" spans="1:5" x14ac:dyDescent="0.2">
      <c r="A77" s="2">
        <f t="shared" si="9"/>
        <v>0.69000000000000039</v>
      </c>
      <c r="B77" s="6">
        <f t="shared" si="0"/>
        <v>4.3125000000000018E-5</v>
      </c>
      <c r="C77" s="23">
        <v>172.5</v>
      </c>
      <c r="D77" s="20">
        <f t="shared" si="7"/>
        <v>4.3001102959923536E-5</v>
      </c>
      <c r="E77">
        <f t="shared" si="8"/>
        <v>1.2389704007648205E-7</v>
      </c>
    </row>
    <row r="78" spans="1:5" x14ac:dyDescent="0.2">
      <c r="A78" s="2">
        <f t="shared" si="9"/>
        <v>0.7000000000000004</v>
      </c>
      <c r="B78" s="6">
        <f t="shared" si="0"/>
        <v>4.375000000000002E-5</v>
      </c>
      <c r="C78" s="23">
        <v>175</v>
      </c>
      <c r="D78" s="20">
        <f t="shared" si="7"/>
        <v>4.3617343164588806E-5</v>
      </c>
      <c r="E78">
        <f t="shared" si="8"/>
        <v>1.3265683541121399E-7</v>
      </c>
    </row>
    <row r="79" spans="1:5" x14ac:dyDescent="0.2">
      <c r="A79" s="2">
        <f t="shared" si="9"/>
        <v>0.71000000000000041</v>
      </c>
      <c r="B79" s="6">
        <f t="shared" si="0"/>
        <v>4.4375000000000022E-5</v>
      </c>
      <c r="C79" s="23">
        <v>177.5</v>
      </c>
      <c r="D79" s="20">
        <f t="shared" si="7"/>
        <v>4.4233385898772994E-5</v>
      </c>
      <c r="E79">
        <f t="shared" si="8"/>
        <v>1.4161410122702755E-7</v>
      </c>
    </row>
    <row r="80" spans="1:5" x14ac:dyDescent="0.2">
      <c r="A80" s="2">
        <f t="shared" si="9"/>
        <v>0.72000000000000042</v>
      </c>
      <c r="B80" s="6">
        <f t="shared" si="0"/>
        <v>4.5000000000000023E-5</v>
      </c>
      <c r="C80" s="23">
        <v>180</v>
      </c>
      <c r="D80" s="20">
        <f t="shared" si="7"/>
        <v>4.4849231225754334E-5</v>
      </c>
      <c r="E80">
        <f t="shared" si="8"/>
        <v>1.5076877424568944E-7</v>
      </c>
    </row>
    <row r="81" spans="1:19" x14ac:dyDescent="0.2">
      <c r="D81" s="5" t="s">
        <v>15</v>
      </c>
      <c r="E81" s="16">
        <f>SUM(E8:E80)</f>
        <v>3.7185502291978602E-6</v>
      </c>
    </row>
    <row r="82" spans="1:19" ht="15.75" x14ac:dyDescent="0.3">
      <c r="D82" s="5" t="s">
        <v>40</v>
      </c>
      <c r="E82" s="15">
        <v>1.9660834179061905E-3</v>
      </c>
      <c r="I82" s="5" t="s">
        <v>46</v>
      </c>
      <c r="J82" s="20">
        <v>2.0000000000000001E-4</v>
      </c>
    </row>
    <row r="83" spans="1:19" x14ac:dyDescent="0.2">
      <c r="D83" s="10" t="s">
        <v>16</v>
      </c>
      <c r="E83" s="15">
        <v>1.2819814445037326E-4</v>
      </c>
      <c r="I83" s="5" t="s">
        <v>47</v>
      </c>
      <c r="J83" s="20">
        <f>J82</f>
        <v>2.0000000000000001E-4</v>
      </c>
    </row>
    <row r="84" spans="1:19" x14ac:dyDescent="0.2">
      <c r="A84" s="4"/>
      <c r="B84" s="4"/>
      <c r="D84" s="5" t="s">
        <v>45</v>
      </c>
      <c r="E84" s="22">
        <v>0</v>
      </c>
    </row>
    <row r="85" spans="1:19" ht="15.75" x14ac:dyDescent="0.3">
      <c r="D85" s="5" t="s">
        <v>18</v>
      </c>
      <c r="E85" s="13">
        <f>E83*E82</f>
        <v>2.5204824601022139E-7</v>
      </c>
    </row>
    <row r="88" spans="1:19" x14ac:dyDescent="0.2">
      <c r="A88" s="3" t="s">
        <v>20</v>
      </c>
    </row>
    <row r="89" spans="1:19" ht="12.75" customHeight="1" x14ac:dyDescent="0.2">
      <c r="A89" s="24" t="s">
        <v>50</v>
      </c>
      <c r="B89" s="24"/>
      <c r="C89" s="24"/>
      <c r="D89" s="24"/>
      <c r="E89" s="24"/>
      <c r="F89" s="24"/>
      <c r="G89" s="24"/>
      <c r="H89" s="24"/>
      <c r="I89" s="24"/>
    </row>
    <row r="90" spans="1:19" x14ac:dyDescent="0.2">
      <c r="A90" s="24"/>
      <c r="B90" s="24"/>
      <c r="C90" s="24"/>
      <c r="D90" s="24"/>
      <c r="E90" s="24"/>
      <c r="F90" s="24"/>
      <c r="G90" s="24"/>
      <c r="H90" s="24"/>
      <c r="I90" s="24"/>
    </row>
    <row r="91" spans="1:19" x14ac:dyDescent="0.2">
      <c r="A91" s="24"/>
      <c r="B91" s="24"/>
      <c r="C91" s="24"/>
      <c r="D91" s="24"/>
      <c r="E91" s="24"/>
      <c r="F91" s="24"/>
      <c r="G91" s="24"/>
      <c r="H91" s="24"/>
      <c r="I91" s="24"/>
    </row>
    <row r="92" spans="1:19" x14ac:dyDescent="0.2">
      <c r="A92" s="24"/>
      <c r="B92" s="24"/>
      <c r="C92" s="24"/>
      <c r="D92" s="24"/>
      <c r="E92" s="24"/>
      <c r="F92" s="24"/>
      <c r="G92" s="24"/>
      <c r="H92" s="24"/>
      <c r="I92" s="24"/>
    </row>
    <row r="93" spans="1:19" ht="12.75" customHeight="1" x14ac:dyDescent="0.2">
      <c r="A93" s="19"/>
      <c r="B93" s="19"/>
      <c r="C93" s="19"/>
      <c r="D93" s="19"/>
      <c r="E93" s="19"/>
      <c r="F93" s="19"/>
      <c r="G93" s="19"/>
      <c r="H93" s="19"/>
      <c r="I93" s="19"/>
      <c r="K93" s="19"/>
      <c r="L93" s="19"/>
      <c r="M93" s="19"/>
      <c r="N93" s="19"/>
      <c r="O93" s="19"/>
      <c r="P93" s="19"/>
      <c r="Q93" s="19"/>
      <c r="R93" s="19"/>
      <c r="S93" s="19"/>
    </row>
    <row r="94" spans="1:19" x14ac:dyDescent="0.2">
      <c r="A94" s="24" t="s">
        <v>41</v>
      </c>
      <c r="B94" s="24"/>
      <c r="C94" s="24"/>
      <c r="D94" s="24"/>
      <c r="E94" s="24"/>
      <c r="F94" s="24"/>
      <c r="G94" s="24"/>
      <c r="H94" s="24"/>
      <c r="I94" s="24"/>
      <c r="K94" s="19"/>
      <c r="L94" s="19"/>
      <c r="M94" s="19"/>
      <c r="N94" s="19"/>
      <c r="O94" s="19"/>
      <c r="P94" s="19"/>
      <c r="Q94" s="19"/>
      <c r="R94" s="19"/>
      <c r="S94" s="19"/>
    </row>
    <row r="95" spans="1:19" ht="12.75" customHeight="1" x14ac:dyDescent="0.2">
      <c r="A95" s="24"/>
      <c r="B95" s="24"/>
      <c r="C95" s="24"/>
      <c r="D95" s="24"/>
      <c r="E95" s="24"/>
      <c r="F95" s="24"/>
      <c r="G95" s="24"/>
      <c r="H95" s="24"/>
      <c r="I95" s="24"/>
      <c r="K95" s="19"/>
      <c r="L95" s="19"/>
      <c r="M95" s="19"/>
      <c r="N95" s="19"/>
      <c r="O95" s="19"/>
      <c r="P95" s="19"/>
      <c r="Q95" s="19"/>
      <c r="R95" s="19"/>
      <c r="S95" s="19"/>
    </row>
    <row r="96" spans="1:19" x14ac:dyDescent="0.2">
      <c r="A96" s="24"/>
      <c r="B96" s="24"/>
      <c r="C96" s="24"/>
      <c r="D96" s="24"/>
      <c r="E96" s="24"/>
      <c r="F96" s="24"/>
      <c r="G96" s="24"/>
      <c r="H96" s="24"/>
      <c r="I96" s="24"/>
    </row>
    <row r="97" spans="1:19" ht="15.75" x14ac:dyDescent="0.2">
      <c r="A97" s="28" t="s">
        <v>32</v>
      </c>
      <c r="B97" s="28"/>
      <c r="C97" s="28"/>
      <c r="D97" s="28"/>
      <c r="E97" s="28"/>
      <c r="F97" s="28"/>
      <c r="G97" s="28"/>
      <c r="H97" s="28"/>
    </row>
    <row r="98" spans="1:19" ht="12.75" customHeight="1" x14ac:dyDescent="0.2">
      <c r="A98" s="19"/>
      <c r="B98" s="25" t="s">
        <v>51</v>
      </c>
      <c r="C98" s="25"/>
      <c r="D98" s="25"/>
      <c r="E98" s="25"/>
      <c r="F98" s="25"/>
      <c r="G98" s="25"/>
      <c r="H98" s="25"/>
      <c r="I98" s="25"/>
    </row>
    <row r="99" spans="1:19" x14ac:dyDescent="0.2">
      <c r="A99" s="19"/>
      <c r="B99" s="25"/>
      <c r="C99" s="25"/>
      <c r="D99" s="25"/>
      <c r="E99" s="25"/>
      <c r="F99" s="25"/>
      <c r="G99" s="25"/>
      <c r="H99" s="25"/>
      <c r="I99" s="25"/>
    </row>
    <row r="100" spans="1:19" ht="12.75" customHeight="1" x14ac:dyDescent="0.2">
      <c r="A100" s="19"/>
      <c r="B100" s="25"/>
      <c r="C100" s="25"/>
      <c r="D100" s="25"/>
      <c r="E100" s="25"/>
      <c r="F100" s="25"/>
      <c r="G100" s="25"/>
      <c r="H100" s="25"/>
      <c r="I100" s="25"/>
    </row>
    <row r="101" spans="1:19" x14ac:dyDescent="0.2">
      <c r="A101" s="19"/>
      <c r="B101" s="25"/>
      <c r="C101" s="25"/>
      <c r="D101" s="25"/>
      <c r="E101" s="25"/>
      <c r="F101" s="25"/>
      <c r="G101" s="25"/>
      <c r="H101" s="25"/>
      <c r="I101" s="25"/>
    </row>
    <row r="102" spans="1:19" x14ac:dyDescent="0.2">
      <c r="A102" s="19"/>
      <c r="B102" s="25"/>
      <c r="C102" s="25"/>
      <c r="D102" s="25"/>
      <c r="E102" s="25"/>
      <c r="F102" s="25"/>
      <c r="G102" s="25"/>
      <c r="H102" s="25"/>
      <c r="I102" s="25"/>
    </row>
    <row r="103" spans="1:19" x14ac:dyDescent="0.2">
      <c r="A103" s="19"/>
      <c r="B103" s="25"/>
      <c r="C103" s="25"/>
      <c r="D103" s="25"/>
      <c r="E103" s="25"/>
      <c r="F103" s="25"/>
      <c r="G103" s="25"/>
      <c r="H103" s="25"/>
      <c r="I103" s="25"/>
    </row>
    <row r="104" spans="1:19" x14ac:dyDescent="0.2">
      <c r="A104" s="19"/>
      <c r="B104" s="25"/>
      <c r="C104" s="25"/>
      <c r="D104" s="25"/>
      <c r="E104" s="25"/>
      <c r="F104" s="25"/>
      <c r="G104" s="25"/>
      <c r="H104" s="25"/>
      <c r="I104" s="25"/>
    </row>
    <row r="105" spans="1:19" x14ac:dyDescent="0.2">
      <c r="A105" s="19"/>
      <c r="B105" s="25"/>
      <c r="C105" s="25"/>
      <c r="D105" s="25"/>
      <c r="E105" s="25"/>
      <c r="F105" s="25"/>
      <c r="G105" s="25"/>
      <c r="H105" s="25"/>
      <c r="I105" s="25"/>
    </row>
    <row r="106" spans="1:19" ht="12.75" customHeight="1" x14ac:dyDescent="0.2">
      <c r="A106" s="19"/>
      <c r="B106" s="19"/>
      <c r="C106" s="19"/>
      <c r="D106" s="19"/>
      <c r="E106" s="19"/>
      <c r="F106" s="19"/>
      <c r="G106" s="19"/>
      <c r="H106" s="19"/>
      <c r="I106" s="19"/>
    </row>
    <row r="107" spans="1:19" ht="12.75" customHeight="1" x14ac:dyDescent="0.2">
      <c r="A107" s="24" t="s">
        <v>43</v>
      </c>
      <c r="B107" s="24"/>
      <c r="C107" s="24"/>
      <c r="D107" s="24"/>
      <c r="E107" s="24"/>
      <c r="F107" s="24"/>
      <c r="G107" s="24"/>
      <c r="H107" s="24"/>
      <c r="I107" s="24"/>
      <c r="K107" s="24" t="s">
        <v>52</v>
      </c>
      <c r="L107" s="24"/>
      <c r="M107" s="24"/>
      <c r="N107" s="24"/>
      <c r="O107" s="24"/>
      <c r="P107" s="24"/>
      <c r="Q107" s="24"/>
      <c r="R107" s="24"/>
      <c r="S107" s="24"/>
    </row>
    <row r="108" spans="1:19" ht="18" customHeight="1" x14ac:dyDescent="0.2">
      <c r="A108" s="24"/>
      <c r="B108" s="24"/>
      <c r="C108" s="24"/>
      <c r="D108" s="24"/>
      <c r="E108" s="24"/>
      <c r="F108" s="24"/>
      <c r="G108" s="24"/>
      <c r="H108" s="24"/>
      <c r="I108" s="24"/>
      <c r="K108" s="24"/>
      <c r="L108" s="24"/>
      <c r="M108" s="24"/>
      <c r="N108" s="24"/>
      <c r="O108" s="24"/>
      <c r="P108" s="24"/>
      <c r="Q108" s="24"/>
      <c r="R108" s="24"/>
      <c r="S108" s="24"/>
    </row>
    <row r="109" spans="1:19" x14ac:dyDescent="0.2">
      <c r="A109" s="24"/>
      <c r="B109" s="24"/>
      <c r="C109" s="24"/>
      <c r="D109" s="24"/>
      <c r="E109" s="24"/>
      <c r="F109" s="24"/>
      <c r="G109" s="24"/>
      <c r="H109" s="24"/>
      <c r="I109" s="24"/>
      <c r="K109" s="24"/>
      <c r="L109" s="24"/>
      <c r="M109" s="24"/>
      <c r="N109" s="24"/>
      <c r="O109" s="24"/>
      <c r="P109" s="24"/>
      <c r="Q109" s="24"/>
      <c r="R109" s="24"/>
      <c r="S109" s="24"/>
    </row>
    <row r="110" spans="1:19" ht="12.75" customHeight="1" x14ac:dyDescent="0.2">
      <c r="A110" s="19"/>
      <c r="B110" s="19"/>
      <c r="C110" s="19"/>
      <c r="D110" s="19"/>
      <c r="E110" s="19"/>
      <c r="F110" s="19"/>
      <c r="G110" s="19"/>
      <c r="H110" s="19"/>
      <c r="I110" s="19"/>
      <c r="K110" s="31"/>
      <c r="L110" s="31"/>
      <c r="M110" s="31"/>
      <c r="N110" s="31"/>
      <c r="O110" s="31"/>
      <c r="P110" s="31"/>
      <c r="Q110" s="31"/>
      <c r="R110" s="31"/>
      <c r="S110" s="31"/>
    </row>
    <row r="111" spans="1:19" x14ac:dyDescent="0.2">
      <c r="A111" s="24" t="s">
        <v>39</v>
      </c>
      <c r="B111" s="24"/>
      <c r="C111" s="24"/>
      <c r="D111" s="24"/>
      <c r="E111" s="24"/>
      <c r="F111" s="24"/>
      <c r="G111" s="24"/>
      <c r="H111" s="24"/>
      <c r="I111" s="24"/>
      <c r="K111" s="31"/>
      <c r="L111" s="31"/>
      <c r="M111" s="31"/>
      <c r="N111" s="31"/>
      <c r="O111" s="31"/>
      <c r="P111" s="31"/>
      <c r="Q111" s="31"/>
      <c r="R111" s="31"/>
      <c r="S111" s="31"/>
    </row>
    <row r="112" spans="1:19" x14ac:dyDescent="0.2">
      <c r="A112" s="24"/>
      <c r="B112" s="24"/>
      <c r="C112" s="24"/>
      <c r="D112" s="24"/>
      <c r="E112" s="24"/>
      <c r="F112" s="24"/>
      <c r="G112" s="24"/>
      <c r="H112" s="24"/>
      <c r="I112" s="24"/>
    </row>
  </sheetData>
  <mergeCells count="8">
    <mergeCell ref="A107:I109"/>
    <mergeCell ref="B98:I105"/>
    <mergeCell ref="A111:I112"/>
    <mergeCell ref="H1:L1"/>
    <mergeCell ref="A97:H97"/>
    <mergeCell ref="A94:I96"/>
    <mergeCell ref="A89:I92"/>
    <mergeCell ref="K107:S109"/>
  </mergeCells>
  <pageMargins left="0.75" right="0.75" top="1" bottom="1" header="0.5" footer="0.5"/>
  <pageSetup orientation="landscape" horizontalDpi="4294967293"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1"/>
  <sheetViews>
    <sheetView tabSelected="1" workbookViewId="0">
      <selection activeCell="H85" sqref="H85"/>
    </sheetView>
  </sheetViews>
  <sheetFormatPr defaultRowHeight="12.75" x14ac:dyDescent="0.2"/>
  <cols>
    <col min="1" max="1" width="12" customWidth="1"/>
    <col min="2" max="2" width="12.140625" bestFit="1" customWidth="1"/>
    <col min="3" max="3" width="6.140625" bestFit="1" customWidth="1"/>
    <col min="4" max="4" width="13" customWidth="1"/>
    <col min="5" max="5" width="12.42578125" customWidth="1"/>
    <col min="6" max="6" width="10.5703125" customWidth="1"/>
  </cols>
  <sheetData>
    <row r="1" spans="1:12" x14ac:dyDescent="0.2">
      <c r="A1" s="3" t="s">
        <v>0</v>
      </c>
      <c r="G1" s="5" t="s">
        <v>19</v>
      </c>
      <c r="H1" s="26" t="s">
        <v>44</v>
      </c>
      <c r="I1" s="27"/>
      <c r="J1" s="27"/>
      <c r="K1" s="27"/>
      <c r="L1" s="27"/>
    </row>
    <row r="2" spans="1:12" x14ac:dyDescent="0.2">
      <c r="D2" s="1" t="s">
        <v>3</v>
      </c>
      <c r="E2" s="2">
        <f>(50*10^-6)</f>
        <v>4.9999999999999996E-5</v>
      </c>
      <c r="F2" t="s">
        <v>1</v>
      </c>
    </row>
    <row r="3" spans="1:12" x14ac:dyDescent="0.2">
      <c r="D3" s="1" t="s">
        <v>2</v>
      </c>
      <c r="E3" s="2">
        <v>0.8</v>
      </c>
      <c r="G3" t="str">
        <f xml:space="preserve"> T("Plot of [P] vs. time for ") &amp; T(B6) &amp; T(" of substrate")</f>
        <v>Plot of [P] vs. time for 300 nmol of substrate</v>
      </c>
    </row>
    <row r="4" spans="1:12" x14ac:dyDescent="0.2">
      <c r="D4" s="5" t="s">
        <v>4</v>
      </c>
      <c r="E4" s="6">
        <f>E3/E2</f>
        <v>16000.000000000002</v>
      </c>
    </row>
    <row r="6" spans="1:12" x14ac:dyDescent="0.2">
      <c r="A6" s="1"/>
      <c r="B6" s="4" t="s">
        <v>29</v>
      </c>
    </row>
    <row r="7" spans="1:12" x14ac:dyDescent="0.2">
      <c r="A7" s="7" t="s">
        <v>5</v>
      </c>
      <c r="B7" s="7" t="s">
        <v>6</v>
      </c>
      <c r="C7" s="7" t="s">
        <v>8</v>
      </c>
      <c r="D7" s="9" t="s">
        <v>17</v>
      </c>
      <c r="E7" s="9" t="s">
        <v>14</v>
      </c>
    </row>
    <row r="8" spans="1:12" x14ac:dyDescent="0.2">
      <c r="A8" s="2">
        <v>0</v>
      </c>
      <c r="B8" s="6">
        <f t="shared" ref="B8:B80" si="0">A8/$E$4</f>
        <v>0</v>
      </c>
      <c r="C8" s="23">
        <v>0</v>
      </c>
      <c r="D8" s="20">
        <f t="shared" ref="D8:D39" si="1">$E$82*(1-EXP(-$E$83*C8))-$E$84</f>
        <v>0</v>
      </c>
      <c r="E8">
        <f>(B8-D8)^2</f>
        <v>0</v>
      </c>
    </row>
    <row r="9" spans="1:12" x14ac:dyDescent="0.2">
      <c r="A9" s="2">
        <f>A8+0.8/80</f>
        <v>0.01</v>
      </c>
      <c r="B9" s="6">
        <f t="shared" si="0"/>
        <v>6.2499999999999995E-7</v>
      </c>
      <c r="C9" s="23">
        <v>2.5</v>
      </c>
      <c r="D9" s="20">
        <f t="shared" si="1"/>
        <v>6.3001965044494315E-7</v>
      </c>
      <c r="E9">
        <f t="shared" ref="E9:E40" si="2">ABS(B9-D9)</f>
        <v>5.0196504449432066E-9</v>
      </c>
    </row>
    <row r="10" spans="1:12" x14ac:dyDescent="0.2">
      <c r="A10" s="2">
        <f t="shared" ref="A10:A73" si="3">A9+0.8/80</f>
        <v>0.02</v>
      </c>
      <c r="B10" s="6">
        <f t="shared" si="0"/>
        <v>1.2499999999999999E-6</v>
      </c>
      <c r="C10" s="23">
        <v>5</v>
      </c>
      <c r="D10" s="20">
        <f t="shared" si="1"/>
        <v>1.2598374148682352E-6</v>
      </c>
      <c r="E10">
        <f t="shared" si="2"/>
        <v>9.8374148682353237E-9</v>
      </c>
    </row>
    <row r="11" spans="1:12" x14ac:dyDescent="0.2">
      <c r="A11" s="2">
        <f t="shared" si="3"/>
        <v>0.03</v>
      </c>
      <c r="B11" s="6">
        <f t="shared" si="0"/>
        <v>1.8749999999999996E-6</v>
      </c>
      <c r="C11" s="23">
        <v>7.5</v>
      </c>
      <c r="D11" s="20">
        <f t="shared" si="1"/>
        <v>1.8894533579625655E-6</v>
      </c>
      <c r="E11">
        <f t="shared" si="2"/>
        <v>1.4453357962565834E-8</v>
      </c>
    </row>
    <row r="12" spans="1:12" x14ac:dyDescent="0.2">
      <c r="A12" s="2">
        <f t="shared" si="3"/>
        <v>0.04</v>
      </c>
      <c r="B12" s="6">
        <f t="shared" si="0"/>
        <v>2.4999999999999998E-6</v>
      </c>
      <c r="C12" s="23">
        <v>10</v>
      </c>
      <c r="D12" s="20">
        <f t="shared" si="1"/>
        <v>2.518867544400759E-6</v>
      </c>
      <c r="E12">
        <f t="shared" si="2"/>
        <v>1.8867544400759181E-8</v>
      </c>
    </row>
    <row r="13" spans="1:12" x14ac:dyDescent="0.2">
      <c r="A13" s="2">
        <f t="shared" si="3"/>
        <v>0.05</v>
      </c>
      <c r="B13" s="6">
        <f t="shared" si="0"/>
        <v>3.1249999999999997E-6</v>
      </c>
      <c r="C13" s="23">
        <v>12.5</v>
      </c>
      <c r="D13" s="20">
        <f t="shared" si="1"/>
        <v>3.1480800388342497E-6</v>
      </c>
      <c r="E13">
        <f t="shared" si="2"/>
        <v>2.308003883425E-8</v>
      </c>
    </row>
    <row r="14" spans="1:12" x14ac:dyDescent="0.2">
      <c r="A14" s="2">
        <f t="shared" si="3"/>
        <v>6.0000000000000005E-2</v>
      </c>
      <c r="B14" s="6">
        <f t="shared" si="0"/>
        <v>3.7499999999999997E-6</v>
      </c>
      <c r="C14" s="23">
        <v>15</v>
      </c>
      <c r="D14" s="20">
        <f t="shared" si="1"/>
        <v>3.7770909058941726E-6</v>
      </c>
      <c r="E14">
        <f t="shared" si="2"/>
        <v>2.7090905894172938E-8</v>
      </c>
    </row>
    <row r="15" spans="1:12" x14ac:dyDescent="0.2">
      <c r="A15" s="2">
        <f t="shared" si="3"/>
        <v>7.0000000000000007E-2</v>
      </c>
      <c r="B15" s="6">
        <f t="shared" si="0"/>
        <v>4.3749999999999996E-6</v>
      </c>
      <c r="C15" s="23">
        <v>17.5</v>
      </c>
      <c r="D15" s="20">
        <f t="shared" si="1"/>
        <v>4.4059002101909248E-6</v>
      </c>
      <c r="E15">
        <f t="shared" si="2"/>
        <v>3.0900210190925157E-8</v>
      </c>
    </row>
    <row r="16" spans="1:12" x14ac:dyDescent="0.2">
      <c r="A16" s="2">
        <f t="shared" si="3"/>
        <v>0.08</v>
      </c>
      <c r="B16" s="6">
        <f t="shared" si="0"/>
        <v>4.9999999999999996E-6</v>
      </c>
      <c r="C16" s="23">
        <v>20</v>
      </c>
      <c r="D16" s="20">
        <f t="shared" si="1"/>
        <v>5.0345080163139486E-6</v>
      </c>
      <c r="E16">
        <f t="shared" si="2"/>
        <v>3.4508016313949068E-8</v>
      </c>
    </row>
    <row r="17" spans="1:5" x14ac:dyDescent="0.2">
      <c r="A17" s="2">
        <f t="shared" si="3"/>
        <v>0.09</v>
      </c>
      <c r="B17" s="6">
        <f t="shared" si="0"/>
        <v>5.6249999999999995E-6</v>
      </c>
      <c r="C17" s="23">
        <v>22.5</v>
      </c>
      <c r="D17" s="20">
        <f t="shared" si="1"/>
        <v>5.6629143888319521E-6</v>
      </c>
      <c r="E17">
        <f t="shared" si="2"/>
        <v>3.7914388831952567E-8</v>
      </c>
    </row>
    <row r="18" spans="1:5" x14ac:dyDescent="0.2">
      <c r="A18" s="2">
        <f t="shared" si="3"/>
        <v>9.9999999999999992E-2</v>
      </c>
      <c r="B18" s="6">
        <f t="shared" si="0"/>
        <v>6.2499999999999986E-6</v>
      </c>
      <c r="C18" s="23">
        <v>25</v>
      </c>
      <c r="D18" s="20">
        <f t="shared" si="1"/>
        <v>6.29111939229334E-6</v>
      </c>
      <c r="E18">
        <f t="shared" si="2"/>
        <v>4.1119392293341438E-8</v>
      </c>
    </row>
    <row r="19" spans="1:5" x14ac:dyDescent="0.2">
      <c r="A19" s="2">
        <f t="shared" si="3"/>
        <v>0.10999999999999999</v>
      </c>
      <c r="B19" s="6">
        <f t="shared" si="0"/>
        <v>6.8749999999999986E-6</v>
      </c>
      <c r="C19" s="23">
        <v>27.5</v>
      </c>
      <c r="D19" s="20">
        <f t="shared" si="1"/>
        <v>6.9191230912257821E-6</v>
      </c>
      <c r="E19">
        <f t="shared" si="2"/>
        <v>4.4123091225783557E-8</v>
      </c>
    </row>
    <row r="20" spans="1:5" x14ac:dyDescent="0.2">
      <c r="A20" s="2">
        <f t="shared" si="3"/>
        <v>0.11999999999999998</v>
      </c>
      <c r="B20" s="6">
        <f t="shared" si="0"/>
        <v>7.4999999999999976E-6</v>
      </c>
      <c r="C20" s="23">
        <v>30</v>
      </c>
      <c r="D20" s="20">
        <f t="shared" si="1"/>
        <v>7.5469255501357763E-6</v>
      </c>
      <c r="E20">
        <f t="shared" si="2"/>
        <v>4.6925550135778602E-8</v>
      </c>
    </row>
    <row r="21" spans="1:5" x14ac:dyDescent="0.2">
      <c r="A21" s="2">
        <f t="shared" si="3"/>
        <v>0.12999999999999998</v>
      </c>
      <c r="B21" s="6">
        <f t="shared" si="0"/>
        <v>8.1249999999999976E-6</v>
      </c>
      <c r="C21" s="23">
        <v>32.5</v>
      </c>
      <c r="D21" s="20">
        <f t="shared" si="1"/>
        <v>8.1745268335097382E-6</v>
      </c>
      <c r="E21">
        <f t="shared" si="2"/>
        <v>4.9526833509740557E-8</v>
      </c>
    </row>
    <row r="22" spans="1:5" x14ac:dyDescent="0.2">
      <c r="A22" s="2">
        <f t="shared" si="3"/>
        <v>0.13999999999999999</v>
      </c>
      <c r="B22" s="6">
        <f t="shared" si="0"/>
        <v>8.7499999999999975E-6</v>
      </c>
      <c r="C22" s="23">
        <v>35</v>
      </c>
      <c r="D22" s="20">
        <f t="shared" si="1"/>
        <v>8.8019270058129077E-6</v>
      </c>
      <c r="E22">
        <f t="shared" si="2"/>
        <v>5.1927005812910123E-8</v>
      </c>
    </row>
    <row r="23" spans="1:5" x14ac:dyDescent="0.2">
      <c r="A23" s="2">
        <f t="shared" si="3"/>
        <v>0.15</v>
      </c>
      <c r="B23" s="6">
        <f t="shared" si="0"/>
        <v>9.3749999999999992E-6</v>
      </c>
      <c r="C23" s="23">
        <v>37.5</v>
      </c>
      <c r="D23" s="20">
        <f t="shared" si="1"/>
        <v>9.4291261314902289E-6</v>
      </c>
      <c r="E23">
        <f t="shared" si="2"/>
        <v>5.4126131490229705E-8</v>
      </c>
    </row>
    <row r="24" spans="1:5" x14ac:dyDescent="0.2">
      <c r="A24" s="2">
        <f t="shared" si="3"/>
        <v>0.16</v>
      </c>
      <c r="B24" s="6">
        <f t="shared" si="0"/>
        <v>9.9999999999999991E-6</v>
      </c>
      <c r="C24" s="23">
        <v>40</v>
      </c>
      <c r="D24" s="20">
        <f t="shared" si="1"/>
        <v>1.0056124274966123E-5</v>
      </c>
      <c r="E24">
        <f t="shared" si="2"/>
        <v>5.6124274966124027E-8</v>
      </c>
    </row>
    <row r="25" spans="1:5" x14ac:dyDescent="0.2">
      <c r="A25" s="2">
        <f t="shared" si="3"/>
        <v>0.17</v>
      </c>
      <c r="B25" s="6">
        <f t="shared" si="0"/>
        <v>1.0624999999999999E-5</v>
      </c>
      <c r="C25" s="23">
        <v>42.5</v>
      </c>
      <c r="D25" s="20">
        <f t="shared" si="1"/>
        <v>1.0682921500643626E-5</v>
      </c>
      <c r="E25">
        <f t="shared" si="2"/>
        <v>5.7921500643626846E-8</v>
      </c>
    </row>
    <row r="26" spans="1:5" x14ac:dyDescent="0.2">
      <c r="A26" s="2">
        <f t="shared" si="3"/>
        <v>0.18000000000000002</v>
      </c>
      <c r="B26" s="6">
        <f t="shared" si="0"/>
        <v>1.1250000000000001E-5</v>
      </c>
      <c r="C26" s="23">
        <v>45</v>
      </c>
      <c r="D26" s="20">
        <f t="shared" si="1"/>
        <v>1.1309517872906123E-5</v>
      </c>
      <c r="E26">
        <f t="shared" si="2"/>
        <v>5.9517872906122445E-8</v>
      </c>
    </row>
    <row r="27" spans="1:5" x14ac:dyDescent="0.2">
      <c r="A27" s="2">
        <f t="shared" si="3"/>
        <v>0.19000000000000003</v>
      </c>
      <c r="B27" s="6">
        <f t="shared" si="0"/>
        <v>1.1875000000000001E-5</v>
      </c>
      <c r="C27" s="23">
        <v>47.5</v>
      </c>
      <c r="D27" s="20">
        <f t="shared" si="1"/>
        <v>1.193591345611583E-5</v>
      </c>
      <c r="E27">
        <f t="shared" si="2"/>
        <v>6.091345611582945E-8</v>
      </c>
    </row>
    <row r="28" spans="1:5" x14ac:dyDescent="0.2">
      <c r="A28" s="2">
        <f t="shared" si="3"/>
        <v>0.20000000000000004</v>
      </c>
      <c r="B28" s="6">
        <f t="shared" si="0"/>
        <v>1.2500000000000001E-5</v>
      </c>
      <c r="C28" s="23">
        <v>50</v>
      </c>
      <c r="D28" s="20">
        <f t="shared" si="1"/>
        <v>1.2562108314614223E-5</v>
      </c>
      <c r="E28">
        <f t="shared" si="2"/>
        <v>6.210831461422265E-8</v>
      </c>
    </row>
    <row r="29" spans="1:5" x14ac:dyDescent="0.2">
      <c r="A29" s="2">
        <f t="shared" si="3"/>
        <v>0.21000000000000005</v>
      </c>
      <c r="B29" s="6">
        <f t="shared" si="0"/>
        <v>1.3125000000000002E-5</v>
      </c>
      <c r="C29" s="23">
        <v>52.5</v>
      </c>
      <c r="D29" s="20">
        <f t="shared" si="1"/>
        <v>1.3188102512722262E-5</v>
      </c>
      <c r="E29">
        <f t="shared" si="2"/>
        <v>6.3102512722260001E-8</v>
      </c>
    </row>
    <row r="30" spans="1:5" x14ac:dyDescent="0.2">
      <c r="A30" s="2">
        <f t="shared" si="3"/>
        <v>0.22000000000000006</v>
      </c>
      <c r="B30" s="6">
        <f t="shared" si="0"/>
        <v>1.3750000000000002E-5</v>
      </c>
      <c r="C30" s="23">
        <v>55</v>
      </c>
      <c r="D30" s="20">
        <f t="shared" si="1"/>
        <v>1.3813896114740608E-5</v>
      </c>
      <c r="E30">
        <f t="shared" si="2"/>
        <v>6.3896114740606244E-8</v>
      </c>
    </row>
    <row r="31" spans="1:5" x14ac:dyDescent="0.2">
      <c r="A31" s="2">
        <f t="shared" si="3"/>
        <v>0.23000000000000007</v>
      </c>
      <c r="B31" s="6">
        <f t="shared" si="0"/>
        <v>1.4375000000000002E-5</v>
      </c>
      <c r="C31" s="23">
        <v>57.5</v>
      </c>
      <c r="D31" s="20">
        <f t="shared" si="1"/>
        <v>1.4439489184948746E-5</v>
      </c>
      <c r="E31">
        <f t="shared" si="2"/>
        <v>6.448918494874352E-8</v>
      </c>
    </row>
    <row r="32" spans="1:5" x14ac:dyDescent="0.2">
      <c r="A32" s="2">
        <f t="shared" si="3"/>
        <v>0.24000000000000007</v>
      </c>
      <c r="B32" s="6">
        <f t="shared" si="0"/>
        <v>1.5000000000000004E-5</v>
      </c>
      <c r="C32" s="23">
        <v>60</v>
      </c>
      <c r="D32" s="20">
        <f t="shared" si="1"/>
        <v>1.5064881787606298E-5</v>
      </c>
      <c r="E32">
        <f t="shared" si="2"/>
        <v>6.4881787606294438E-8</v>
      </c>
    </row>
    <row r="33" spans="1:5" x14ac:dyDescent="0.2">
      <c r="A33" s="2">
        <f t="shared" si="3"/>
        <v>0.25000000000000006</v>
      </c>
      <c r="B33" s="6">
        <f t="shared" si="0"/>
        <v>1.5625E-5</v>
      </c>
      <c r="C33" s="23">
        <v>62.5</v>
      </c>
      <c r="D33" s="20">
        <f t="shared" si="1"/>
        <v>1.5690073986951718E-5</v>
      </c>
      <c r="E33">
        <f t="shared" si="2"/>
        <v>6.5073986951717636E-8</v>
      </c>
    </row>
    <row r="34" spans="1:5" x14ac:dyDescent="0.2">
      <c r="A34" s="2">
        <f t="shared" si="3"/>
        <v>0.26000000000000006</v>
      </c>
      <c r="B34" s="6">
        <f t="shared" si="0"/>
        <v>1.6250000000000002E-5</v>
      </c>
      <c r="C34" s="23">
        <v>65</v>
      </c>
      <c r="D34" s="20">
        <f t="shared" si="1"/>
        <v>1.6315065847202933E-5</v>
      </c>
      <c r="E34">
        <f t="shared" si="2"/>
        <v>6.506584720293121E-8</v>
      </c>
    </row>
    <row r="35" spans="1:5" x14ac:dyDescent="0.2">
      <c r="A35" s="2">
        <f t="shared" si="3"/>
        <v>0.27000000000000007</v>
      </c>
      <c r="B35" s="6">
        <f t="shared" si="0"/>
        <v>1.6875000000000004E-5</v>
      </c>
      <c r="C35" s="23">
        <v>67.5</v>
      </c>
      <c r="D35" s="20">
        <f t="shared" si="1"/>
        <v>1.6939857432557581E-5</v>
      </c>
      <c r="E35">
        <f t="shared" si="2"/>
        <v>6.4857432557576975E-8</v>
      </c>
    </row>
    <row r="36" spans="1:5" x14ac:dyDescent="0.2">
      <c r="A36" s="2">
        <f t="shared" si="3"/>
        <v>0.28000000000000008</v>
      </c>
      <c r="B36" s="6">
        <f t="shared" si="0"/>
        <v>1.7500000000000002E-5</v>
      </c>
      <c r="C36" s="23">
        <v>70</v>
      </c>
      <c r="D36" s="20">
        <f t="shared" si="1"/>
        <v>1.7564448807192331E-5</v>
      </c>
      <c r="E36">
        <f t="shared" si="2"/>
        <v>6.4448807192329298E-8</v>
      </c>
    </row>
    <row r="37" spans="1:5" x14ac:dyDescent="0.2">
      <c r="A37" s="2">
        <f t="shared" si="3"/>
        <v>0.29000000000000009</v>
      </c>
      <c r="B37" s="6">
        <f t="shared" si="0"/>
        <v>1.8125000000000003E-5</v>
      </c>
      <c r="C37" s="23">
        <v>72.5</v>
      </c>
      <c r="D37" s="20">
        <f t="shared" si="1"/>
        <v>1.8188840035263785E-5</v>
      </c>
      <c r="E37">
        <f t="shared" si="2"/>
        <v>6.3840035263781084E-8</v>
      </c>
    </row>
    <row r="38" spans="1:5" x14ac:dyDescent="0.2">
      <c r="A38" s="2">
        <f t="shared" si="3"/>
        <v>0.3000000000000001</v>
      </c>
      <c r="B38" s="6">
        <f t="shared" si="0"/>
        <v>1.8750000000000005E-5</v>
      </c>
      <c r="C38" s="23">
        <v>75</v>
      </c>
      <c r="D38" s="20">
        <f t="shared" si="1"/>
        <v>1.8813031180907582E-5</v>
      </c>
      <c r="E38">
        <f t="shared" si="2"/>
        <v>6.3031180907576422E-8</v>
      </c>
    </row>
    <row r="39" spans="1:5" x14ac:dyDescent="0.2">
      <c r="A39" s="2">
        <f t="shared" si="3"/>
        <v>0.31000000000000011</v>
      </c>
      <c r="B39" s="6">
        <f t="shared" si="0"/>
        <v>1.9375000000000003E-5</v>
      </c>
      <c r="C39" s="23">
        <v>77.5</v>
      </c>
      <c r="D39" s="20">
        <f t="shared" si="1"/>
        <v>1.9437022308238844E-5</v>
      </c>
      <c r="E39">
        <f t="shared" si="2"/>
        <v>6.2022308238840875E-8</v>
      </c>
    </row>
    <row r="40" spans="1:5" x14ac:dyDescent="0.2">
      <c r="A40" s="2">
        <f t="shared" si="3"/>
        <v>0.32000000000000012</v>
      </c>
      <c r="B40" s="6">
        <f t="shared" si="0"/>
        <v>2.0000000000000005E-5</v>
      </c>
      <c r="C40" s="23">
        <v>80</v>
      </c>
      <c r="D40" s="20">
        <f t="shared" ref="D40:D71" si="4">$E$82*(1-EXP(-$E$83*C40))-$E$84</f>
        <v>2.006081348135239E-5</v>
      </c>
      <c r="E40">
        <f t="shared" si="2"/>
        <v>6.0813481352384765E-8</v>
      </c>
    </row>
    <row r="41" spans="1:5" x14ac:dyDescent="0.2">
      <c r="A41" s="2">
        <f t="shared" si="3"/>
        <v>0.33000000000000013</v>
      </c>
      <c r="B41" s="6">
        <f t="shared" si="0"/>
        <v>2.0625000000000007E-5</v>
      </c>
      <c r="C41" s="23">
        <v>82.5</v>
      </c>
      <c r="D41" s="20">
        <f t="shared" si="4"/>
        <v>2.0684404764322093E-5</v>
      </c>
      <c r="E41">
        <f t="shared" ref="E41:E72" si="5">ABS(B41-D41)</f>
        <v>5.940476432208654E-8</v>
      </c>
    </row>
    <row r="42" spans="1:5" x14ac:dyDescent="0.2">
      <c r="A42" s="2">
        <f t="shared" si="3"/>
        <v>0.34000000000000014</v>
      </c>
      <c r="B42" s="6">
        <f t="shared" si="0"/>
        <v>2.1250000000000005E-5</v>
      </c>
      <c r="C42" s="23">
        <v>85</v>
      </c>
      <c r="D42" s="20">
        <f t="shared" si="4"/>
        <v>2.1307796221201955E-5</v>
      </c>
      <c r="E42">
        <f t="shared" si="5"/>
        <v>5.7796221201949864E-8</v>
      </c>
    </row>
    <row r="43" spans="1:5" x14ac:dyDescent="0.2">
      <c r="A43" s="2">
        <f t="shared" si="3"/>
        <v>0.35000000000000014</v>
      </c>
      <c r="B43" s="6">
        <f t="shared" si="0"/>
        <v>2.1875000000000007E-5</v>
      </c>
      <c r="C43" s="23">
        <v>87.5</v>
      </c>
      <c r="D43" s="20">
        <f t="shared" si="4"/>
        <v>2.1930987916024806E-5</v>
      </c>
      <c r="E43">
        <f t="shared" si="5"/>
        <v>5.598791602479919E-8</v>
      </c>
    </row>
    <row r="44" spans="1:5" x14ac:dyDescent="0.2">
      <c r="A44" s="2">
        <f t="shared" si="3"/>
        <v>0.36000000000000015</v>
      </c>
      <c r="B44" s="6">
        <f t="shared" si="0"/>
        <v>2.2500000000000008E-5</v>
      </c>
      <c r="C44" s="23">
        <v>90</v>
      </c>
      <c r="D44" s="20">
        <f t="shared" si="4"/>
        <v>2.2553979912803179E-5</v>
      </c>
      <c r="E44">
        <f t="shared" si="5"/>
        <v>5.3979912803170838E-8</v>
      </c>
    </row>
    <row r="45" spans="1:5" x14ac:dyDescent="0.2">
      <c r="A45" s="2">
        <f t="shared" si="3"/>
        <v>0.37000000000000016</v>
      </c>
      <c r="B45" s="6">
        <f t="shared" si="0"/>
        <v>2.3125000000000006E-5</v>
      </c>
      <c r="C45" s="23">
        <v>92.5</v>
      </c>
      <c r="D45" s="20">
        <f t="shared" si="4"/>
        <v>2.3176772275529086E-5</v>
      </c>
      <c r="E45">
        <f t="shared" si="5"/>
        <v>5.1772275529079212E-8</v>
      </c>
    </row>
    <row r="46" spans="1:5" x14ac:dyDescent="0.2">
      <c r="A46" s="2">
        <f t="shared" si="3"/>
        <v>0.38000000000000017</v>
      </c>
      <c r="B46" s="6">
        <f t="shared" si="0"/>
        <v>2.3750000000000008E-5</v>
      </c>
      <c r="C46" s="23">
        <v>95</v>
      </c>
      <c r="D46" s="20">
        <f t="shared" si="4"/>
        <v>2.3799365068174242E-5</v>
      </c>
      <c r="E46">
        <f t="shared" si="5"/>
        <v>4.9365068174233646E-8</v>
      </c>
    </row>
    <row r="47" spans="1:5" x14ac:dyDescent="0.2">
      <c r="A47" s="2">
        <f t="shared" si="3"/>
        <v>0.39000000000000018</v>
      </c>
      <c r="B47" s="6">
        <f t="shared" si="0"/>
        <v>2.437500000000001E-5</v>
      </c>
      <c r="C47" s="23">
        <v>97.5</v>
      </c>
      <c r="D47" s="20">
        <f t="shared" si="4"/>
        <v>2.4421758354689618E-5</v>
      </c>
      <c r="E47">
        <f t="shared" si="5"/>
        <v>4.6758354689608103E-8</v>
      </c>
    </row>
    <row r="48" spans="1:5" x14ac:dyDescent="0.2">
      <c r="A48" s="2">
        <f t="shared" si="3"/>
        <v>0.40000000000000019</v>
      </c>
      <c r="B48" s="6">
        <f t="shared" si="0"/>
        <v>2.5000000000000008E-5</v>
      </c>
      <c r="C48" s="23">
        <v>100</v>
      </c>
      <c r="D48" s="20">
        <f t="shared" si="4"/>
        <v>2.504395219900568E-5</v>
      </c>
      <c r="E48">
        <f t="shared" si="5"/>
        <v>4.3952199005671576E-8</v>
      </c>
    </row>
    <row r="49" spans="1:5" x14ac:dyDescent="0.2">
      <c r="A49" s="2">
        <f t="shared" si="3"/>
        <v>0.4100000000000002</v>
      </c>
      <c r="B49" s="6">
        <f t="shared" si="0"/>
        <v>2.562500000000001E-5</v>
      </c>
      <c r="C49" s="23">
        <v>102.5</v>
      </c>
      <c r="D49" s="20">
        <f t="shared" si="4"/>
        <v>2.5665946665032581E-5</v>
      </c>
      <c r="E49">
        <f t="shared" si="5"/>
        <v>4.0946665032571042E-8</v>
      </c>
    </row>
    <row r="50" spans="1:5" x14ac:dyDescent="0.2">
      <c r="A50" s="2">
        <f t="shared" si="3"/>
        <v>0.42000000000000021</v>
      </c>
      <c r="B50" s="6">
        <f t="shared" si="0"/>
        <v>2.6250000000000011E-5</v>
      </c>
      <c r="C50" s="23">
        <v>105</v>
      </c>
      <c r="D50" s="20">
        <f t="shared" si="4"/>
        <v>2.628774181665996E-5</v>
      </c>
      <c r="E50">
        <f t="shared" si="5"/>
        <v>3.7741816659948505E-8</v>
      </c>
    </row>
    <row r="51" spans="1:5" x14ac:dyDescent="0.2">
      <c r="A51" s="2">
        <f t="shared" si="3"/>
        <v>0.43000000000000022</v>
      </c>
      <c r="B51" s="6">
        <f t="shared" si="0"/>
        <v>2.687500000000001E-5</v>
      </c>
      <c r="C51" s="23">
        <v>107.5</v>
      </c>
      <c r="D51" s="20">
        <f t="shared" si="4"/>
        <v>2.6909337717756723E-5</v>
      </c>
      <c r="E51">
        <f t="shared" si="5"/>
        <v>3.4337717756713988E-8</v>
      </c>
    </row>
    <row r="52" spans="1:5" x14ac:dyDescent="0.2">
      <c r="A52" s="2">
        <f t="shared" si="3"/>
        <v>0.44000000000000022</v>
      </c>
      <c r="B52" s="6">
        <f t="shared" si="0"/>
        <v>2.7500000000000011E-5</v>
      </c>
      <c r="C52" s="23">
        <v>110</v>
      </c>
      <c r="D52" s="20">
        <f t="shared" si="4"/>
        <v>2.7530734432171477E-5</v>
      </c>
      <c r="E52">
        <f t="shared" si="5"/>
        <v>3.0734432171465668E-8</v>
      </c>
    </row>
    <row r="53" spans="1:5" x14ac:dyDescent="0.2">
      <c r="A53" s="2">
        <f t="shared" si="3"/>
        <v>0.45000000000000023</v>
      </c>
      <c r="B53" s="6">
        <f t="shared" si="0"/>
        <v>2.8125000000000013E-5</v>
      </c>
      <c r="C53" s="23">
        <v>112.5</v>
      </c>
      <c r="D53" s="20">
        <f t="shared" si="4"/>
        <v>2.8151932023732516E-5</v>
      </c>
      <c r="E53">
        <f t="shared" si="5"/>
        <v>2.6932023732503422E-8</v>
      </c>
    </row>
    <row r="54" spans="1:5" x14ac:dyDescent="0.2">
      <c r="A54" s="2">
        <f t="shared" si="3"/>
        <v>0.46000000000000024</v>
      </c>
      <c r="B54" s="6">
        <f t="shared" si="0"/>
        <v>2.8750000000000011E-5</v>
      </c>
      <c r="C54" s="23">
        <v>115</v>
      </c>
      <c r="D54" s="20">
        <f t="shared" si="4"/>
        <v>2.8772930556247637E-5</v>
      </c>
      <c r="E54">
        <f t="shared" si="5"/>
        <v>2.2930556247625542E-8</v>
      </c>
    </row>
    <row r="55" spans="1:5" x14ac:dyDescent="0.2">
      <c r="A55" s="2">
        <f t="shared" si="3"/>
        <v>0.47000000000000025</v>
      </c>
      <c r="B55" s="6">
        <f t="shared" si="0"/>
        <v>2.9375000000000013E-5</v>
      </c>
      <c r="C55" s="23">
        <v>117.5</v>
      </c>
      <c r="D55" s="20">
        <f t="shared" si="4"/>
        <v>2.9393730093504097E-5</v>
      </c>
      <c r="E55">
        <f t="shared" si="5"/>
        <v>1.8730093504084689E-8</v>
      </c>
    </row>
    <row r="56" spans="1:5" x14ac:dyDescent="0.2">
      <c r="A56" s="2">
        <f t="shared" si="3"/>
        <v>0.48000000000000026</v>
      </c>
      <c r="B56" s="6">
        <f t="shared" si="0"/>
        <v>3.0000000000000014E-5</v>
      </c>
      <c r="C56" s="23">
        <v>120</v>
      </c>
      <c r="D56" s="20">
        <f t="shared" si="4"/>
        <v>3.0014330699268653E-5</v>
      </c>
      <c r="E56">
        <f t="shared" si="5"/>
        <v>1.4330699268638714E-8</v>
      </c>
    </row>
    <row r="57" spans="1:5" x14ac:dyDescent="0.2">
      <c r="A57" s="2">
        <f t="shared" si="3"/>
        <v>0.49000000000000027</v>
      </c>
      <c r="B57" s="6">
        <f t="shared" si="0"/>
        <v>3.0625000000000013E-5</v>
      </c>
      <c r="C57" s="23">
        <v>122.5</v>
      </c>
      <c r="D57" s="20">
        <f t="shared" si="4"/>
        <v>3.0634732437287746E-5</v>
      </c>
      <c r="E57">
        <f t="shared" si="5"/>
        <v>9.7324372877336191E-9</v>
      </c>
    </row>
    <row r="58" spans="1:5" x14ac:dyDescent="0.2">
      <c r="A58" s="2">
        <f t="shared" si="3"/>
        <v>0.50000000000000022</v>
      </c>
      <c r="B58" s="6">
        <f t="shared" si="0"/>
        <v>3.1250000000000007E-5</v>
      </c>
      <c r="C58" s="23">
        <v>125</v>
      </c>
      <c r="D58" s="20">
        <f t="shared" si="4"/>
        <v>3.1254935371287535E-5</v>
      </c>
      <c r="E58">
        <f t="shared" si="5"/>
        <v>4.9353712875272729E-9</v>
      </c>
    </row>
    <row r="59" spans="1:5" x14ac:dyDescent="0.2">
      <c r="A59" s="2">
        <f t="shared" si="3"/>
        <v>0.51000000000000023</v>
      </c>
      <c r="B59" s="6">
        <f t="shared" si="0"/>
        <v>3.1875000000000009E-5</v>
      </c>
      <c r="C59" s="23">
        <v>127.5</v>
      </c>
      <c r="D59" s="20">
        <f t="shared" si="4"/>
        <v>3.1874939564973207E-5</v>
      </c>
      <c r="E59">
        <f t="shared" si="5"/>
        <v>6.0435026801768446E-11</v>
      </c>
    </row>
    <row r="60" spans="1:5" x14ac:dyDescent="0.2">
      <c r="A60" s="2">
        <f t="shared" si="3"/>
        <v>0.52000000000000024</v>
      </c>
      <c r="B60" s="6">
        <f t="shared" si="0"/>
        <v>3.2500000000000011E-5</v>
      </c>
      <c r="C60" s="23">
        <v>130</v>
      </c>
      <c r="D60" s="20">
        <f t="shared" si="4"/>
        <v>3.2494745082030088E-5</v>
      </c>
      <c r="E60">
        <f t="shared" si="5"/>
        <v>5.2549179699226244E-9</v>
      </c>
    </row>
    <row r="61" spans="1:5" x14ac:dyDescent="0.2">
      <c r="A61" s="2">
        <f t="shared" si="3"/>
        <v>0.53000000000000025</v>
      </c>
      <c r="B61" s="6">
        <f t="shared" si="0"/>
        <v>3.3125000000000012E-5</v>
      </c>
      <c r="C61" s="23">
        <v>132.5</v>
      </c>
      <c r="D61" s="20">
        <f t="shared" si="4"/>
        <v>3.3114351986123003E-5</v>
      </c>
      <c r="E61">
        <f t="shared" si="5"/>
        <v>1.0648013877009388E-8</v>
      </c>
    </row>
    <row r="62" spans="1:5" x14ac:dyDescent="0.2">
      <c r="A62" s="2">
        <f t="shared" si="3"/>
        <v>0.54000000000000026</v>
      </c>
      <c r="B62" s="6">
        <f t="shared" si="0"/>
        <v>3.3750000000000014E-5</v>
      </c>
      <c r="C62" s="23">
        <v>135</v>
      </c>
      <c r="D62" s="20">
        <f t="shared" si="4"/>
        <v>3.3733760340896022E-5</v>
      </c>
      <c r="E62">
        <f t="shared" si="5"/>
        <v>1.6239659103991849E-8</v>
      </c>
    </row>
    <row r="63" spans="1:5" x14ac:dyDescent="0.2">
      <c r="A63" s="2">
        <f t="shared" si="3"/>
        <v>0.55000000000000027</v>
      </c>
      <c r="B63" s="6">
        <f t="shared" si="0"/>
        <v>3.4375000000000016E-5</v>
      </c>
      <c r="C63" s="23">
        <v>137.5</v>
      </c>
      <c r="D63" s="20">
        <f t="shared" si="4"/>
        <v>3.4352970209973355E-5</v>
      </c>
      <c r="E63">
        <f t="shared" si="5"/>
        <v>2.2029790026661022E-8</v>
      </c>
    </row>
    <row r="64" spans="1:5" x14ac:dyDescent="0.2">
      <c r="A64" s="2">
        <f t="shared" si="3"/>
        <v>0.56000000000000028</v>
      </c>
      <c r="B64" s="6">
        <f t="shared" si="0"/>
        <v>3.500000000000001E-5</v>
      </c>
      <c r="C64" s="23">
        <v>140</v>
      </c>
      <c r="D64" s="20">
        <f t="shared" si="4"/>
        <v>3.4971981656958481E-5</v>
      </c>
      <c r="E64">
        <f t="shared" si="5"/>
        <v>2.8018343041529741E-8</v>
      </c>
    </row>
    <row r="65" spans="1:5" x14ac:dyDescent="0.2">
      <c r="A65" s="2">
        <f t="shared" si="3"/>
        <v>0.57000000000000028</v>
      </c>
      <c r="B65" s="6">
        <f t="shared" si="0"/>
        <v>3.5625000000000012E-5</v>
      </c>
      <c r="C65" s="23">
        <v>142.5</v>
      </c>
      <c r="D65" s="20">
        <f t="shared" si="4"/>
        <v>3.5590794745434579E-5</v>
      </c>
      <c r="E65">
        <f t="shared" si="5"/>
        <v>3.4205254565432849E-8</v>
      </c>
    </row>
    <row r="66" spans="1:5" x14ac:dyDescent="0.2">
      <c r="A66" s="2">
        <f t="shared" si="3"/>
        <v>0.58000000000000029</v>
      </c>
      <c r="B66" s="6">
        <f t="shared" si="0"/>
        <v>3.6250000000000014E-5</v>
      </c>
      <c r="C66" s="23">
        <v>145</v>
      </c>
      <c r="D66" s="20">
        <f t="shared" si="4"/>
        <v>3.620940953896452E-5</v>
      </c>
      <c r="E66">
        <f t="shared" si="5"/>
        <v>4.0590461035493327E-8</v>
      </c>
    </row>
    <row r="67" spans="1:5" x14ac:dyDescent="0.2">
      <c r="A67" s="2">
        <f t="shared" si="3"/>
        <v>0.5900000000000003</v>
      </c>
      <c r="B67" s="6">
        <f t="shared" si="0"/>
        <v>3.6875000000000015E-5</v>
      </c>
      <c r="C67" s="23">
        <v>147.5</v>
      </c>
      <c r="D67" s="20">
        <f t="shared" si="4"/>
        <v>3.6827826101090446E-5</v>
      </c>
      <c r="E67">
        <f t="shared" si="5"/>
        <v>4.7173898909569519E-8</v>
      </c>
    </row>
    <row r="68" spans="1:5" x14ac:dyDescent="0.2">
      <c r="A68" s="2">
        <f t="shared" si="3"/>
        <v>0.60000000000000031</v>
      </c>
      <c r="B68" s="6">
        <f t="shared" si="0"/>
        <v>3.7500000000000017E-5</v>
      </c>
      <c r="C68" s="23">
        <v>150</v>
      </c>
      <c r="D68" s="20">
        <f t="shared" si="4"/>
        <v>3.7446044495334629E-5</v>
      </c>
      <c r="E68">
        <f t="shared" si="5"/>
        <v>5.3955504665387775E-8</v>
      </c>
    </row>
    <row r="69" spans="1:5" x14ac:dyDescent="0.2">
      <c r="A69" s="2">
        <f t="shared" si="3"/>
        <v>0.61000000000000032</v>
      </c>
      <c r="B69" s="6">
        <f t="shared" si="0"/>
        <v>3.8125000000000019E-5</v>
      </c>
      <c r="C69" s="23">
        <v>152.5</v>
      </c>
      <c r="D69" s="20">
        <f t="shared" si="4"/>
        <v>3.8064064785198832E-5</v>
      </c>
      <c r="E69">
        <f t="shared" si="5"/>
        <v>6.0935214801186195E-8</v>
      </c>
    </row>
    <row r="70" spans="1:5" x14ac:dyDescent="0.2">
      <c r="A70" s="2">
        <f t="shared" si="3"/>
        <v>0.62000000000000033</v>
      </c>
      <c r="B70" s="6">
        <f t="shared" si="0"/>
        <v>3.8750000000000014E-5</v>
      </c>
      <c r="C70" s="23">
        <v>155</v>
      </c>
      <c r="D70" s="20">
        <f t="shared" si="4"/>
        <v>3.8681887034164299E-5</v>
      </c>
      <c r="E70">
        <f t="shared" si="5"/>
        <v>6.811296583571463E-8</v>
      </c>
    </row>
    <row r="71" spans="1:5" x14ac:dyDescent="0.2">
      <c r="A71" s="2">
        <f t="shared" si="3"/>
        <v>0.63000000000000034</v>
      </c>
      <c r="B71" s="6">
        <f t="shared" si="0"/>
        <v>3.9375000000000015E-5</v>
      </c>
      <c r="C71" s="23">
        <v>157.5</v>
      </c>
      <c r="D71" s="20">
        <f t="shared" si="4"/>
        <v>3.929951130569218E-5</v>
      </c>
      <c r="E71">
        <f t="shared" si="5"/>
        <v>7.5488694307834878E-8</v>
      </c>
    </row>
    <row r="72" spans="1:5" x14ac:dyDescent="0.2">
      <c r="A72" s="2">
        <f t="shared" si="3"/>
        <v>0.64000000000000035</v>
      </c>
      <c r="B72" s="6">
        <f t="shared" si="0"/>
        <v>4.0000000000000017E-5</v>
      </c>
      <c r="C72" s="23">
        <v>160</v>
      </c>
      <c r="D72" s="20">
        <f t="shared" ref="D72:D80" si="6">$E$82*(1-EXP(-$E$83*C72))-$E$84</f>
        <v>3.99169376632229E-5</v>
      </c>
      <c r="E72">
        <f t="shared" si="5"/>
        <v>8.3062336777117002E-8</v>
      </c>
    </row>
    <row r="73" spans="1:5" x14ac:dyDescent="0.2">
      <c r="A73" s="2">
        <f t="shared" si="3"/>
        <v>0.65000000000000036</v>
      </c>
      <c r="B73" s="6">
        <f t="shared" si="0"/>
        <v>4.0625000000000018E-5</v>
      </c>
      <c r="C73" s="23">
        <v>162.5</v>
      </c>
      <c r="D73" s="20">
        <f t="shared" si="6"/>
        <v>4.0534166170177236E-5</v>
      </c>
      <c r="E73">
        <f t="shared" ref="E73:E80" si="7">ABS(B73-D73)</f>
        <v>9.0833829822782228E-8</v>
      </c>
    </row>
    <row r="74" spans="1:5" x14ac:dyDescent="0.2">
      <c r="A74" s="2">
        <f t="shared" ref="A74:A80" si="8">A73+0.8/80</f>
        <v>0.66000000000000036</v>
      </c>
      <c r="B74" s="6">
        <f t="shared" si="0"/>
        <v>4.125000000000002E-5</v>
      </c>
      <c r="C74" s="23">
        <v>165</v>
      </c>
      <c r="D74" s="20">
        <f t="shared" si="6"/>
        <v>4.1151196889954792E-5</v>
      </c>
      <c r="E74">
        <f t="shared" si="7"/>
        <v>9.8803110045227605E-8</v>
      </c>
    </row>
    <row r="75" spans="1:5" x14ac:dyDescent="0.2">
      <c r="A75" s="2">
        <f t="shared" si="8"/>
        <v>0.67000000000000037</v>
      </c>
      <c r="B75" s="6">
        <f t="shared" si="0"/>
        <v>4.1875000000000022E-5</v>
      </c>
      <c r="C75" s="23">
        <v>167.5</v>
      </c>
      <c r="D75" s="20">
        <f t="shared" si="6"/>
        <v>4.176802988593552E-5</v>
      </c>
      <c r="E75">
        <f t="shared" si="7"/>
        <v>1.0697011406450135E-7</v>
      </c>
    </row>
    <row r="76" spans="1:5" x14ac:dyDescent="0.2">
      <c r="A76" s="2">
        <f t="shared" si="8"/>
        <v>0.68000000000000038</v>
      </c>
      <c r="B76" s="6">
        <f t="shared" si="0"/>
        <v>4.2500000000000017E-5</v>
      </c>
      <c r="C76" s="23">
        <v>170</v>
      </c>
      <c r="D76" s="20">
        <f t="shared" si="6"/>
        <v>4.238466522147865E-5</v>
      </c>
      <c r="E76">
        <f t="shared" si="7"/>
        <v>1.1533477852136671E-7</v>
      </c>
    </row>
    <row r="77" spans="1:5" x14ac:dyDescent="0.2">
      <c r="A77" s="2">
        <f t="shared" si="8"/>
        <v>0.69000000000000039</v>
      </c>
      <c r="B77" s="6">
        <f t="shared" si="0"/>
        <v>4.3125000000000018E-5</v>
      </c>
      <c r="C77" s="23">
        <v>172.5</v>
      </c>
      <c r="D77" s="20">
        <f t="shared" si="6"/>
        <v>4.3001102959923536E-5</v>
      </c>
      <c r="E77">
        <f t="shared" si="7"/>
        <v>1.2389704007648205E-7</v>
      </c>
    </row>
    <row r="78" spans="1:5" x14ac:dyDescent="0.2">
      <c r="A78" s="2">
        <f t="shared" si="8"/>
        <v>0.7000000000000004</v>
      </c>
      <c r="B78" s="6">
        <f t="shared" si="0"/>
        <v>4.375000000000002E-5</v>
      </c>
      <c r="C78" s="23">
        <v>175</v>
      </c>
      <c r="D78" s="20">
        <f t="shared" si="6"/>
        <v>4.3617343164588806E-5</v>
      </c>
      <c r="E78">
        <f t="shared" si="7"/>
        <v>1.3265683541121399E-7</v>
      </c>
    </row>
    <row r="79" spans="1:5" x14ac:dyDescent="0.2">
      <c r="A79" s="2">
        <f t="shared" si="8"/>
        <v>0.71000000000000041</v>
      </c>
      <c r="B79" s="6">
        <f t="shared" si="0"/>
        <v>4.4375000000000022E-5</v>
      </c>
      <c r="C79" s="23">
        <v>177.5</v>
      </c>
      <c r="D79" s="20">
        <f t="shared" si="6"/>
        <v>4.4233385898772994E-5</v>
      </c>
      <c r="E79">
        <f t="shared" si="7"/>
        <v>1.4161410122702755E-7</v>
      </c>
    </row>
    <row r="80" spans="1:5" x14ac:dyDescent="0.2">
      <c r="A80" s="2">
        <f t="shared" si="8"/>
        <v>0.72000000000000042</v>
      </c>
      <c r="B80" s="6">
        <f t="shared" si="0"/>
        <v>4.5000000000000023E-5</v>
      </c>
      <c r="C80" s="23">
        <v>180</v>
      </c>
      <c r="D80" s="20">
        <f t="shared" si="6"/>
        <v>4.4849231225754334E-5</v>
      </c>
      <c r="E80">
        <f t="shared" si="7"/>
        <v>1.5076877424568944E-7</v>
      </c>
    </row>
    <row r="81" spans="1:10" x14ac:dyDescent="0.2">
      <c r="D81" s="5" t="s">
        <v>15</v>
      </c>
      <c r="E81" s="16">
        <f>SUM(E8:E80)</f>
        <v>3.7185502291978602E-6</v>
      </c>
    </row>
    <row r="82" spans="1:10" ht="15.75" x14ac:dyDescent="0.3">
      <c r="D82" s="5" t="s">
        <v>40</v>
      </c>
      <c r="E82" s="15">
        <v>1.9660834179061905E-3</v>
      </c>
      <c r="I82" s="5" t="s">
        <v>46</v>
      </c>
      <c r="J82" s="20">
        <v>1E-4</v>
      </c>
    </row>
    <row r="83" spans="1:10" x14ac:dyDescent="0.2">
      <c r="D83" s="10" t="s">
        <v>16</v>
      </c>
      <c r="E83" s="15">
        <v>1.2819814445037326E-4</v>
      </c>
      <c r="I83" s="5" t="s">
        <v>47</v>
      </c>
      <c r="J83" s="20">
        <f>J82</f>
        <v>1E-4</v>
      </c>
    </row>
    <row r="84" spans="1:10" x14ac:dyDescent="0.2">
      <c r="A84" s="4"/>
      <c r="B84" s="4"/>
      <c r="D84" s="5" t="s">
        <v>45</v>
      </c>
      <c r="E84" s="22">
        <v>0</v>
      </c>
    </row>
    <row r="85" spans="1:10" ht="15.75" x14ac:dyDescent="0.3">
      <c r="D85" s="5" t="s">
        <v>18</v>
      </c>
      <c r="E85" s="13">
        <f>E83*E82</f>
        <v>2.5204824601022139E-7</v>
      </c>
    </row>
    <row r="88" spans="1:10" x14ac:dyDescent="0.2">
      <c r="A88" s="3" t="s">
        <v>20</v>
      </c>
    </row>
    <row r="89" spans="1:10" ht="12.75" customHeight="1" x14ac:dyDescent="0.2">
      <c r="A89" s="24" t="s">
        <v>30</v>
      </c>
      <c r="B89" s="24"/>
      <c r="C89" s="24"/>
      <c r="D89" s="24"/>
      <c r="E89" s="24"/>
      <c r="F89" s="24"/>
      <c r="G89" s="24"/>
      <c r="H89" s="24"/>
      <c r="I89" s="24"/>
    </row>
    <row r="90" spans="1:10" x14ac:dyDescent="0.2">
      <c r="A90" s="24"/>
      <c r="B90" s="24"/>
      <c r="C90" s="24"/>
      <c r="D90" s="24"/>
      <c r="E90" s="24"/>
      <c r="F90" s="24"/>
      <c r="G90" s="24"/>
      <c r="H90" s="24"/>
      <c r="I90" s="24"/>
    </row>
    <row r="91" spans="1:10" x14ac:dyDescent="0.2">
      <c r="A91" s="24"/>
      <c r="B91" s="24"/>
      <c r="C91" s="24"/>
      <c r="D91" s="24"/>
      <c r="E91" s="24"/>
      <c r="F91" s="24"/>
      <c r="G91" s="24"/>
      <c r="H91" s="24"/>
      <c r="I91" s="24"/>
    </row>
    <row r="92" spans="1:10" x14ac:dyDescent="0.2">
      <c r="A92" s="19"/>
      <c r="B92" s="19"/>
      <c r="C92" s="19"/>
      <c r="D92" s="19"/>
      <c r="E92" s="19"/>
      <c r="F92" s="19"/>
      <c r="G92" s="19"/>
      <c r="H92" s="19"/>
    </row>
    <row r="93" spans="1:10" ht="12.75" customHeight="1" x14ac:dyDescent="0.2">
      <c r="A93" s="24" t="s">
        <v>41</v>
      </c>
      <c r="B93" s="24"/>
      <c r="C93" s="24"/>
      <c r="D93" s="24"/>
      <c r="E93" s="24"/>
      <c r="F93" s="24"/>
      <c r="G93" s="24"/>
      <c r="H93" s="24"/>
      <c r="I93" s="24"/>
    </row>
    <row r="94" spans="1:10" x14ac:dyDescent="0.2">
      <c r="A94" s="24"/>
      <c r="B94" s="24"/>
      <c r="C94" s="24"/>
      <c r="D94" s="24"/>
      <c r="E94" s="24"/>
      <c r="F94" s="24"/>
      <c r="G94" s="24"/>
      <c r="H94" s="24"/>
      <c r="I94" s="24"/>
    </row>
    <row r="95" spans="1:10" ht="12.75" customHeight="1" x14ac:dyDescent="0.2">
      <c r="A95" s="24"/>
      <c r="B95" s="24"/>
      <c r="C95" s="24"/>
      <c r="D95" s="24"/>
      <c r="E95" s="24"/>
      <c r="F95" s="24"/>
      <c r="G95" s="24"/>
      <c r="H95" s="24"/>
      <c r="I95" s="24"/>
    </row>
    <row r="96" spans="1:10" x14ac:dyDescent="0.2">
      <c r="A96" s="19"/>
      <c r="B96" s="19"/>
      <c r="C96" s="19"/>
      <c r="D96" s="19"/>
      <c r="E96" s="19"/>
      <c r="F96" s="19"/>
      <c r="G96" s="19"/>
      <c r="H96" s="19"/>
    </row>
    <row r="97" spans="1:9" ht="15.75" x14ac:dyDescent="0.2">
      <c r="A97" s="28" t="s">
        <v>32</v>
      </c>
      <c r="B97" s="28"/>
      <c r="C97" s="28"/>
      <c r="D97" s="28"/>
      <c r="E97" s="28"/>
      <c r="F97" s="28"/>
      <c r="G97" s="28"/>
      <c r="H97" s="28"/>
    </row>
    <row r="98" spans="1:9" ht="12.75" customHeight="1" x14ac:dyDescent="0.2">
      <c r="A98" s="19"/>
      <c r="B98" s="24" t="s">
        <v>33</v>
      </c>
      <c r="C98" s="24"/>
      <c r="D98" s="24"/>
      <c r="E98" s="24"/>
      <c r="F98" s="24"/>
      <c r="G98" s="24"/>
      <c r="H98" s="24"/>
      <c r="I98" s="24"/>
    </row>
    <row r="99" spans="1:9" x14ac:dyDescent="0.2">
      <c r="A99" s="19"/>
      <c r="B99" s="24"/>
      <c r="C99" s="24"/>
      <c r="D99" s="24"/>
      <c r="E99" s="24"/>
      <c r="F99" s="24"/>
      <c r="G99" s="24"/>
      <c r="H99" s="24"/>
      <c r="I99" s="24"/>
    </row>
    <row r="100" spans="1:9" ht="12.75" customHeight="1" x14ac:dyDescent="0.2">
      <c r="A100" s="19"/>
      <c r="B100" s="24"/>
      <c r="C100" s="24"/>
      <c r="D100" s="24"/>
      <c r="E100" s="24"/>
      <c r="F100" s="24"/>
      <c r="G100" s="24"/>
      <c r="H100" s="24"/>
      <c r="I100" s="24"/>
    </row>
    <row r="101" spans="1:9" x14ac:dyDescent="0.2">
      <c r="A101" s="19"/>
      <c r="B101" s="24"/>
      <c r="C101" s="24"/>
      <c r="D101" s="24"/>
      <c r="E101" s="24"/>
      <c r="F101" s="24"/>
      <c r="G101" s="24"/>
      <c r="H101" s="24"/>
      <c r="I101" s="24"/>
    </row>
    <row r="102" spans="1:9" x14ac:dyDescent="0.2">
      <c r="A102" s="19"/>
      <c r="B102" s="24"/>
      <c r="C102" s="24"/>
      <c r="D102" s="24"/>
      <c r="E102" s="24"/>
      <c r="F102" s="24"/>
      <c r="G102" s="24"/>
      <c r="H102" s="24"/>
      <c r="I102" s="24"/>
    </row>
    <row r="103" spans="1:9" x14ac:dyDescent="0.2">
      <c r="A103" s="19"/>
      <c r="B103" s="24"/>
      <c r="C103" s="24"/>
      <c r="D103" s="24"/>
      <c r="E103" s="24"/>
      <c r="F103" s="24"/>
      <c r="G103" s="24"/>
      <c r="H103" s="24"/>
      <c r="I103" s="24"/>
    </row>
    <row r="104" spans="1:9" x14ac:dyDescent="0.2">
      <c r="A104" s="19"/>
      <c r="B104" s="24"/>
      <c r="C104" s="24"/>
      <c r="D104" s="24"/>
      <c r="E104" s="24"/>
      <c r="F104" s="24"/>
      <c r="G104" s="24"/>
      <c r="H104" s="24"/>
      <c r="I104" s="24"/>
    </row>
    <row r="105" spans="1:9" x14ac:dyDescent="0.2">
      <c r="A105" s="19"/>
      <c r="B105" s="19"/>
      <c r="C105" s="19"/>
      <c r="D105" s="19"/>
      <c r="E105" s="19"/>
      <c r="F105" s="19"/>
      <c r="G105" s="19"/>
      <c r="H105" s="19"/>
      <c r="I105" s="19"/>
    </row>
    <row r="106" spans="1:9" x14ac:dyDescent="0.2">
      <c r="A106" s="24" t="s">
        <v>43</v>
      </c>
      <c r="B106" s="24"/>
      <c r="C106" s="24"/>
      <c r="D106" s="24"/>
      <c r="E106" s="24"/>
      <c r="F106" s="24"/>
      <c r="G106" s="24"/>
      <c r="H106" s="24"/>
      <c r="I106" s="24"/>
    </row>
    <row r="107" spans="1:9" x14ac:dyDescent="0.2">
      <c r="A107" s="24"/>
      <c r="B107" s="24"/>
      <c r="C107" s="24"/>
      <c r="D107" s="24"/>
      <c r="E107" s="24"/>
      <c r="F107" s="24"/>
      <c r="G107" s="24"/>
      <c r="H107" s="24"/>
      <c r="I107" s="24"/>
    </row>
    <row r="108" spans="1:9" ht="18" customHeight="1" x14ac:dyDescent="0.2">
      <c r="A108" s="24"/>
      <c r="B108" s="24"/>
      <c r="C108" s="24"/>
      <c r="D108" s="24"/>
      <c r="E108" s="24"/>
      <c r="F108" s="24"/>
      <c r="G108" s="24"/>
      <c r="H108" s="24"/>
      <c r="I108" s="24"/>
    </row>
    <row r="109" spans="1:9" x14ac:dyDescent="0.2">
      <c r="A109" s="19"/>
      <c r="B109" s="19"/>
      <c r="C109" s="19"/>
      <c r="D109" s="19"/>
      <c r="E109" s="19"/>
      <c r="F109" s="19"/>
      <c r="G109" s="19"/>
      <c r="H109" s="19"/>
      <c r="I109" s="19"/>
    </row>
    <row r="110" spans="1:9" ht="12.75" customHeight="1" x14ac:dyDescent="0.2">
      <c r="A110" s="24" t="s">
        <v>39</v>
      </c>
      <c r="B110" s="24"/>
      <c r="C110" s="24"/>
      <c r="D110" s="24"/>
      <c r="E110" s="24"/>
      <c r="F110" s="24"/>
      <c r="G110" s="24"/>
      <c r="H110" s="24"/>
      <c r="I110" s="24"/>
    </row>
    <row r="111" spans="1:9" x14ac:dyDescent="0.2">
      <c r="A111" s="24"/>
      <c r="B111" s="24"/>
      <c r="C111" s="24"/>
      <c r="D111" s="24"/>
      <c r="E111" s="24"/>
      <c r="F111" s="24"/>
      <c r="G111" s="24"/>
      <c r="H111" s="24"/>
      <c r="I111" s="24"/>
    </row>
  </sheetData>
  <mergeCells count="7">
    <mergeCell ref="A110:I111"/>
    <mergeCell ref="H1:L1"/>
    <mergeCell ref="A89:I91"/>
    <mergeCell ref="A93:I95"/>
    <mergeCell ref="A97:H97"/>
    <mergeCell ref="B98:I104"/>
    <mergeCell ref="A106:I108"/>
  </mergeCells>
  <pageMargins left="0.75" right="0.75" top="1" bottom="1" header="0.5" footer="0.5"/>
  <pageSetup orientation="landscape" horizontalDpi="4294967293"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1"/>
  <sheetViews>
    <sheetView workbookViewId="0">
      <selection activeCell="I82" sqref="I82:J83"/>
    </sheetView>
  </sheetViews>
  <sheetFormatPr defaultRowHeight="12.75" x14ac:dyDescent="0.2"/>
  <cols>
    <col min="1" max="1" width="12.42578125" customWidth="1"/>
    <col min="2" max="2" width="12.140625" bestFit="1" customWidth="1"/>
    <col min="3" max="3" width="6.140625" bestFit="1" customWidth="1"/>
    <col min="4" max="4" width="12.42578125" bestFit="1" customWidth="1"/>
    <col min="5" max="5" width="12.42578125" customWidth="1"/>
    <col min="6" max="6" width="10.5703125" customWidth="1"/>
  </cols>
  <sheetData>
    <row r="1" spans="1:12" x14ac:dyDescent="0.2">
      <c r="A1" s="3" t="s">
        <v>0</v>
      </c>
      <c r="G1" s="5" t="s">
        <v>19</v>
      </c>
      <c r="H1" s="26" t="s">
        <v>44</v>
      </c>
      <c r="I1" s="27"/>
      <c r="J1" s="27"/>
      <c r="K1" s="27"/>
      <c r="L1" s="27"/>
    </row>
    <row r="2" spans="1:12" x14ac:dyDescent="0.2">
      <c r="D2" s="1" t="s">
        <v>3</v>
      </c>
      <c r="E2" s="2">
        <f>(50*10^-6)</f>
        <v>4.9999999999999996E-5</v>
      </c>
      <c r="F2" t="s">
        <v>1</v>
      </c>
    </row>
    <row r="3" spans="1:12" x14ac:dyDescent="0.2">
      <c r="D3" s="1" t="s">
        <v>2</v>
      </c>
      <c r="E3" s="2">
        <v>0.8</v>
      </c>
      <c r="G3" t="str">
        <f xml:space="preserve"> T("Plot of [P] vs. time for ") &amp; T(B6) &amp; T(" of substrate")</f>
        <v>Plot of [P] vs. time for 120 nmol of substrate</v>
      </c>
    </row>
    <row r="4" spans="1:12" x14ac:dyDescent="0.2">
      <c r="D4" s="5" t="s">
        <v>4</v>
      </c>
      <c r="E4" s="6">
        <f>E3/E2</f>
        <v>16000.000000000002</v>
      </c>
    </row>
    <row r="6" spans="1:12" x14ac:dyDescent="0.2">
      <c r="A6" s="1"/>
      <c r="B6" s="4" t="s">
        <v>28</v>
      </c>
    </row>
    <row r="7" spans="1:12" x14ac:dyDescent="0.2">
      <c r="A7" s="7" t="s">
        <v>5</v>
      </c>
      <c r="B7" s="7" t="s">
        <v>6</v>
      </c>
      <c r="C7" s="7" t="s">
        <v>8</v>
      </c>
      <c r="D7" s="9" t="s">
        <v>17</v>
      </c>
      <c r="E7" s="9" t="s">
        <v>14</v>
      </c>
    </row>
    <row r="8" spans="1:12" x14ac:dyDescent="0.2">
      <c r="A8" s="2">
        <v>0</v>
      </c>
      <c r="B8" s="6">
        <f t="shared" ref="B8:B80" si="0">A8/$E$4</f>
        <v>0</v>
      </c>
      <c r="C8" s="23">
        <v>0</v>
      </c>
      <c r="D8" s="20">
        <f t="shared" ref="D8:D39" si="1">$E$82*(1-EXP(-$E$83*C8))-$E$84</f>
        <v>0</v>
      </c>
      <c r="E8">
        <f>(B8-D8)^2</f>
        <v>0</v>
      </c>
    </row>
    <row r="9" spans="1:12" x14ac:dyDescent="0.2">
      <c r="A9" s="2">
        <f>A8+0.8/80</f>
        <v>0.01</v>
      </c>
      <c r="B9" s="6">
        <f t="shared" si="0"/>
        <v>6.2499999999999995E-7</v>
      </c>
      <c r="C9" s="23">
        <v>2.5</v>
      </c>
      <c r="D9" s="20">
        <f t="shared" si="1"/>
        <v>6.3001965044494315E-7</v>
      </c>
      <c r="E9">
        <f t="shared" ref="E9:E40" si="2">ABS(B9-D9)</f>
        <v>5.0196504449432066E-9</v>
      </c>
    </row>
    <row r="10" spans="1:12" x14ac:dyDescent="0.2">
      <c r="A10" s="2">
        <f t="shared" ref="A10:A73" si="3">A9+0.8/80</f>
        <v>0.02</v>
      </c>
      <c r="B10" s="6">
        <f t="shared" si="0"/>
        <v>1.2499999999999999E-6</v>
      </c>
      <c r="C10" s="23">
        <v>5</v>
      </c>
      <c r="D10" s="20">
        <f t="shared" si="1"/>
        <v>1.2598374148682352E-6</v>
      </c>
      <c r="E10">
        <f t="shared" si="2"/>
        <v>9.8374148682353237E-9</v>
      </c>
    </row>
    <row r="11" spans="1:12" x14ac:dyDescent="0.2">
      <c r="A11" s="2">
        <f t="shared" si="3"/>
        <v>0.03</v>
      </c>
      <c r="B11" s="6">
        <f t="shared" si="0"/>
        <v>1.8749999999999996E-6</v>
      </c>
      <c r="C11" s="23">
        <v>7.5</v>
      </c>
      <c r="D11" s="20">
        <f t="shared" si="1"/>
        <v>1.8894533579625655E-6</v>
      </c>
      <c r="E11">
        <f t="shared" si="2"/>
        <v>1.4453357962565834E-8</v>
      </c>
    </row>
    <row r="12" spans="1:12" x14ac:dyDescent="0.2">
      <c r="A12" s="2">
        <f t="shared" si="3"/>
        <v>0.04</v>
      </c>
      <c r="B12" s="6">
        <f t="shared" si="0"/>
        <v>2.4999999999999998E-6</v>
      </c>
      <c r="C12" s="23">
        <v>10</v>
      </c>
      <c r="D12" s="20">
        <f t="shared" si="1"/>
        <v>2.518867544400759E-6</v>
      </c>
      <c r="E12">
        <f t="shared" si="2"/>
        <v>1.8867544400759181E-8</v>
      </c>
    </row>
    <row r="13" spans="1:12" x14ac:dyDescent="0.2">
      <c r="A13" s="2">
        <f t="shared" si="3"/>
        <v>0.05</v>
      </c>
      <c r="B13" s="6">
        <f t="shared" si="0"/>
        <v>3.1249999999999997E-6</v>
      </c>
      <c r="C13" s="23">
        <v>12.5</v>
      </c>
      <c r="D13" s="20">
        <f t="shared" si="1"/>
        <v>3.1480800388342497E-6</v>
      </c>
      <c r="E13">
        <f t="shared" si="2"/>
        <v>2.308003883425E-8</v>
      </c>
    </row>
    <row r="14" spans="1:12" x14ac:dyDescent="0.2">
      <c r="A14" s="2">
        <f t="shared" si="3"/>
        <v>6.0000000000000005E-2</v>
      </c>
      <c r="B14" s="6">
        <f t="shared" si="0"/>
        <v>3.7499999999999997E-6</v>
      </c>
      <c r="C14" s="23">
        <v>15</v>
      </c>
      <c r="D14" s="20">
        <f t="shared" si="1"/>
        <v>3.7770909058941726E-6</v>
      </c>
      <c r="E14">
        <f t="shared" si="2"/>
        <v>2.7090905894172938E-8</v>
      </c>
    </row>
    <row r="15" spans="1:12" x14ac:dyDescent="0.2">
      <c r="A15" s="2">
        <f t="shared" si="3"/>
        <v>7.0000000000000007E-2</v>
      </c>
      <c r="B15" s="6">
        <f t="shared" si="0"/>
        <v>4.3749999999999996E-6</v>
      </c>
      <c r="C15" s="23">
        <v>17.5</v>
      </c>
      <c r="D15" s="20">
        <f t="shared" si="1"/>
        <v>4.4059002101909248E-6</v>
      </c>
      <c r="E15">
        <f t="shared" si="2"/>
        <v>3.0900210190925157E-8</v>
      </c>
    </row>
    <row r="16" spans="1:12" x14ac:dyDescent="0.2">
      <c r="A16" s="2">
        <f t="shared" si="3"/>
        <v>0.08</v>
      </c>
      <c r="B16" s="6">
        <f t="shared" si="0"/>
        <v>4.9999999999999996E-6</v>
      </c>
      <c r="C16" s="23">
        <v>20</v>
      </c>
      <c r="D16" s="20">
        <f t="shared" si="1"/>
        <v>5.0345080163139486E-6</v>
      </c>
      <c r="E16">
        <f t="shared" si="2"/>
        <v>3.4508016313949068E-8</v>
      </c>
    </row>
    <row r="17" spans="1:5" x14ac:dyDescent="0.2">
      <c r="A17" s="2">
        <f t="shared" si="3"/>
        <v>0.09</v>
      </c>
      <c r="B17" s="6">
        <f t="shared" si="0"/>
        <v>5.6249999999999995E-6</v>
      </c>
      <c r="C17" s="23">
        <v>22.5</v>
      </c>
      <c r="D17" s="20">
        <f t="shared" si="1"/>
        <v>5.6629143888319521E-6</v>
      </c>
      <c r="E17">
        <f t="shared" si="2"/>
        <v>3.7914388831952567E-8</v>
      </c>
    </row>
    <row r="18" spans="1:5" x14ac:dyDescent="0.2">
      <c r="A18" s="2">
        <f t="shared" si="3"/>
        <v>9.9999999999999992E-2</v>
      </c>
      <c r="B18" s="6">
        <f t="shared" si="0"/>
        <v>6.2499999999999986E-6</v>
      </c>
      <c r="C18" s="23">
        <v>25</v>
      </c>
      <c r="D18" s="20">
        <f t="shared" si="1"/>
        <v>6.29111939229334E-6</v>
      </c>
      <c r="E18">
        <f t="shared" si="2"/>
        <v>4.1119392293341438E-8</v>
      </c>
    </row>
    <row r="19" spans="1:5" x14ac:dyDescent="0.2">
      <c r="A19" s="2">
        <f t="shared" si="3"/>
        <v>0.10999999999999999</v>
      </c>
      <c r="B19" s="6">
        <f t="shared" si="0"/>
        <v>6.8749999999999986E-6</v>
      </c>
      <c r="C19" s="23">
        <v>27.5</v>
      </c>
      <c r="D19" s="20">
        <f t="shared" si="1"/>
        <v>6.9191230912257821E-6</v>
      </c>
      <c r="E19">
        <f t="shared" si="2"/>
        <v>4.4123091225783557E-8</v>
      </c>
    </row>
    <row r="20" spans="1:5" x14ac:dyDescent="0.2">
      <c r="A20" s="2">
        <f t="shared" si="3"/>
        <v>0.11999999999999998</v>
      </c>
      <c r="B20" s="6">
        <f t="shared" si="0"/>
        <v>7.4999999999999976E-6</v>
      </c>
      <c r="C20" s="23">
        <v>30</v>
      </c>
      <c r="D20" s="20">
        <f t="shared" si="1"/>
        <v>7.5469255501357763E-6</v>
      </c>
      <c r="E20">
        <f t="shared" si="2"/>
        <v>4.6925550135778602E-8</v>
      </c>
    </row>
    <row r="21" spans="1:5" x14ac:dyDescent="0.2">
      <c r="A21" s="2">
        <f t="shared" si="3"/>
        <v>0.12999999999999998</v>
      </c>
      <c r="B21" s="6">
        <f t="shared" si="0"/>
        <v>8.1249999999999976E-6</v>
      </c>
      <c r="C21" s="23">
        <v>32.5</v>
      </c>
      <c r="D21" s="20">
        <f t="shared" si="1"/>
        <v>8.1745268335097382E-6</v>
      </c>
      <c r="E21">
        <f t="shared" si="2"/>
        <v>4.9526833509740557E-8</v>
      </c>
    </row>
    <row r="22" spans="1:5" x14ac:dyDescent="0.2">
      <c r="A22" s="2">
        <f t="shared" si="3"/>
        <v>0.13999999999999999</v>
      </c>
      <c r="B22" s="6">
        <f t="shared" si="0"/>
        <v>8.7499999999999975E-6</v>
      </c>
      <c r="C22" s="23">
        <v>35</v>
      </c>
      <c r="D22" s="20">
        <f t="shared" si="1"/>
        <v>8.8019270058129077E-6</v>
      </c>
      <c r="E22">
        <f t="shared" si="2"/>
        <v>5.1927005812910123E-8</v>
      </c>
    </row>
    <row r="23" spans="1:5" x14ac:dyDescent="0.2">
      <c r="A23" s="2">
        <f t="shared" si="3"/>
        <v>0.15</v>
      </c>
      <c r="B23" s="6">
        <f t="shared" si="0"/>
        <v>9.3749999999999992E-6</v>
      </c>
      <c r="C23" s="23">
        <v>37.5</v>
      </c>
      <c r="D23" s="20">
        <f t="shared" si="1"/>
        <v>9.4291261314902289E-6</v>
      </c>
      <c r="E23">
        <f t="shared" si="2"/>
        <v>5.4126131490229705E-8</v>
      </c>
    </row>
    <row r="24" spans="1:5" x14ac:dyDescent="0.2">
      <c r="A24" s="2">
        <f t="shared" si="3"/>
        <v>0.16</v>
      </c>
      <c r="B24" s="6">
        <f t="shared" si="0"/>
        <v>9.9999999999999991E-6</v>
      </c>
      <c r="C24" s="23">
        <v>40</v>
      </c>
      <c r="D24" s="20">
        <f t="shared" si="1"/>
        <v>1.0056124274966123E-5</v>
      </c>
      <c r="E24">
        <f t="shared" si="2"/>
        <v>5.6124274966124027E-8</v>
      </c>
    </row>
    <row r="25" spans="1:5" x14ac:dyDescent="0.2">
      <c r="A25" s="2">
        <f t="shared" si="3"/>
        <v>0.17</v>
      </c>
      <c r="B25" s="6">
        <f t="shared" si="0"/>
        <v>1.0624999999999999E-5</v>
      </c>
      <c r="C25" s="23">
        <v>42.5</v>
      </c>
      <c r="D25" s="20">
        <f t="shared" si="1"/>
        <v>1.0682921500643626E-5</v>
      </c>
      <c r="E25">
        <f t="shared" si="2"/>
        <v>5.7921500643626846E-8</v>
      </c>
    </row>
    <row r="26" spans="1:5" x14ac:dyDescent="0.2">
      <c r="A26" s="2">
        <f t="shared" si="3"/>
        <v>0.18000000000000002</v>
      </c>
      <c r="B26" s="6">
        <f t="shared" si="0"/>
        <v>1.1250000000000001E-5</v>
      </c>
      <c r="C26" s="23">
        <v>45</v>
      </c>
      <c r="D26" s="20">
        <f t="shared" si="1"/>
        <v>1.1309517872906123E-5</v>
      </c>
      <c r="E26">
        <f t="shared" si="2"/>
        <v>5.9517872906122445E-8</v>
      </c>
    </row>
    <row r="27" spans="1:5" x14ac:dyDescent="0.2">
      <c r="A27" s="2">
        <f t="shared" si="3"/>
        <v>0.19000000000000003</v>
      </c>
      <c r="B27" s="6">
        <f t="shared" si="0"/>
        <v>1.1875000000000001E-5</v>
      </c>
      <c r="C27" s="23">
        <v>47.5</v>
      </c>
      <c r="D27" s="20">
        <f t="shared" si="1"/>
        <v>1.193591345611583E-5</v>
      </c>
      <c r="E27">
        <f t="shared" si="2"/>
        <v>6.091345611582945E-8</v>
      </c>
    </row>
    <row r="28" spans="1:5" x14ac:dyDescent="0.2">
      <c r="A28" s="2">
        <f t="shared" si="3"/>
        <v>0.20000000000000004</v>
      </c>
      <c r="B28" s="6">
        <f t="shared" si="0"/>
        <v>1.2500000000000001E-5</v>
      </c>
      <c r="C28" s="23">
        <v>50</v>
      </c>
      <c r="D28" s="20">
        <f t="shared" si="1"/>
        <v>1.2562108314614223E-5</v>
      </c>
      <c r="E28">
        <f t="shared" si="2"/>
        <v>6.210831461422265E-8</v>
      </c>
    </row>
    <row r="29" spans="1:5" x14ac:dyDescent="0.2">
      <c r="A29" s="2">
        <f t="shared" si="3"/>
        <v>0.21000000000000005</v>
      </c>
      <c r="B29" s="6">
        <f t="shared" si="0"/>
        <v>1.3125000000000002E-5</v>
      </c>
      <c r="C29" s="23">
        <v>52.5</v>
      </c>
      <c r="D29" s="20">
        <f t="shared" si="1"/>
        <v>1.3188102512722262E-5</v>
      </c>
      <c r="E29">
        <f t="shared" si="2"/>
        <v>6.3102512722260001E-8</v>
      </c>
    </row>
    <row r="30" spans="1:5" x14ac:dyDescent="0.2">
      <c r="A30" s="2">
        <f t="shared" si="3"/>
        <v>0.22000000000000006</v>
      </c>
      <c r="B30" s="6">
        <f t="shared" si="0"/>
        <v>1.3750000000000002E-5</v>
      </c>
      <c r="C30" s="23">
        <v>55</v>
      </c>
      <c r="D30" s="20">
        <f t="shared" si="1"/>
        <v>1.3813896114740608E-5</v>
      </c>
      <c r="E30">
        <f t="shared" si="2"/>
        <v>6.3896114740606244E-8</v>
      </c>
    </row>
    <row r="31" spans="1:5" x14ac:dyDescent="0.2">
      <c r="A31" s="2">
        <f t="shared" si="3"/>
        <v>0.23000000000000007</v>
      </c>
      <c r="B31" s="6">
        <f t="shared" si="0"/>
        <v>1.4375000000000002E-5</v>
      </c>
      <c r="C31" s="23">
        <v>57.5</v>
      </c>
      <c r="D31" s="20">
        <f t="shared" si="1"/>
        <v>1.4439489184948746E-5</v>
      </c>
      <c r="E31">
        <f t="shared" si="2"/>
        <v>6.448918494874352E-8</v>
      </c>
    </row>
    <row r="32" spans="1:5" x14ac:dyDescent="0.2">
      <c r="A32" s="2">
        <f t="shared" si="3"/>
        <v>0.24000000000000007</v>
      </c>
      <c r="B32" s="6">
        <f t="shared" si="0"/>
        <v>1.5000000000000004E-5</v>
      </c>
      <c r="C32" s="23">
        <v>60</v>
      </c>
      <c r="D32" s="20">
        <f t="shared" si="1"/>
        <v>1.5064881787606298E-5</v>
      </c>
      <c r="E32">
        <f t="shared" si="2"/>
        <v>6.4881787606294438E-8</v>
      </c>
    </row>
    <row r="33" spans="1:5" x14ac:dyDescent="0.2">
      <c r="A33" s="2">
        <f t="shared" si="3"/>
        <v>0.25000000000000006</v>
      </c>
      <c r="B33" s="6">
        <f t="shared" si="0"/>
        <v>1.5625E-5</v>
      </c>
      <c r="C33" s="23">
        <v>62.5</v>
      </c>
      <c r="D33" s="20">
        <f t="shared" si="1"/>
        <v>1.5690073986951718E-5</v>
      </c>
      <c r="E33">
        <f t="shared" si="2"/>
        <v>6.5073986951717636E-8</v>
      </c>
    </row>
    <row r="34" spans="1:5" x14ac:dyDescent="0.2">
      <c r="A34" s="2">
        <f t="shared" si="3"/>
        <v>0.26000000000000006</v>
      </c>
      <c r="B34" s="6">
        <f t="shared" si="0"/>
        <v>1.6250000000000002E-5</v>
      </c>
      <c r="C34" s="23">
        <v>65</v>
      </c>
      <c r="D34" s="20">
        <f t="shared" si="1"/>
        <v>1.6315065847202933E-5</v>
      </c>
      <c r="E34">
        <f t="shared" si="2"/>
        <v>6.506584720293121E-8</v>
      </c>
    </row>
    <row r="35" spans="1:5" x14ac:dyDescent="0.2">
      <c r="A35" s="2">
        <f t="shared" si="3"/>
        <v>0.27000000000000007</v>
      </c>
      <c r="B35" s="6">
        <f t="shared" si="0"/>
        <v>1.6875000000000004E-5</v>
      </c>
      <c r="C35" s="23">
        <v>67.5</v>
      </c>
      <c r="D35" s="20">
        <f t="shared" si="1"/>
        <v>1.6939857432557581E-5</v>
      </c>
      <c r="E35">
        <f t="shared" si="2"/>
        <v>6.4857432557576975E-8</v>
      </c>
    </row>
    <row r="36" spans="1:5" x14ac:dyDescent="0.2">
      <c r="A36" s="2">
        <f t="shared" si="3"/>
        <v>0.28000000000000008</v>
      </c>
      <c r="B36" s="6">
        <f t="shared" si="0"/>
        <v>1.7500000000000002E-5</v>
      </c>
      <c r="C36" s="23">
        <v>70</v>
      </c>
      <c r="D36" s="20">
        <f t="shared" si="1"/>
        <v>1.7564448807192331E-5</v>
      </c>
      <c r="E36">
        <f t="shared" si="2"/>
        <v>6.4448807192329298E-8</v>
      </c>
    </row>
    <row r="37" spans="1:5" x14ac:dyDescent="0.2">
      <c r="A37" s="2">
        <f t="shared" si="3"/>
        <v>0.29000000000000009</v>
      </c>
      <c r="B37" s="6">
        <f t="shared" si="0"/>
        <v>1.8125000000000003E-5</v>
      </c>
      <c r="C37" s="23">
        <v>72.5</v>
      </c>
      <c r="D37" s="20">
        <f t="shared" si="1"/>
        <v>1.8188840035263785E-5</v>
      </c>
      <c r="E37">
        <f t="shared" si="2"/>
        <v>6.3840035263781084E-8</v>
      </c>
    </row>
    <row r="38" spans="1:5" x14ac:dyDescent="0.2">
      <c r="A38" s="2">
        <f t="shared" si="3"/>
        <v>0.3000000000000001</v>
      </c>
      <c r="B38" s="6">
        <f t="shared" si="0"/>
        <v>1.8750000000000005E-5</v>
      </c>
      <c r="C38" s="23">
        <v>75</v>
      </c>
      <c r="D38" s="20">
        <f t="shared" si="1"/>
        <v>1.8813031180907582E-5</v>
      </c>
      <c r="E38">
        <f t="shared" si="2"/>
        <v>6.3031180907576422E-8</v>
      </c>
    </row>
    <row r="39" spans="1:5" x14ac:dyDescent="0.2">
      <c r="A39" s="2">
        <f t="shared" si="3"/>
        <v>0.31000000000000011</v>
      </c>
      <c r="B39" s="6">
        <f t="shared" si="0"/>
        <v>1.9375000000000003E-5</v>
      </c>
      <c r="C39" s="23">
        <v>77.5</v>
      </c>
      <c r="D39" s="20">
        <f t="shared" si="1"/>
        <v>1.9437022308238844E-5</v>
      </c>
      <c r="E39">
        <f t="shared" si="2"/>
        <v>6.2022308238840875E-8</v>
      </c>
    </row>
    <row r="40" spans="1:5" x14ac:dyDescent="0.2">
      <c r="A40" s="2">
        <f t="shared" si="3"/>
        <v>0.32000000000000012</v>
      </c>
      <c r="B40" s="6">
        <f t="shared" si="0"/>
        <v>2.0000000000000005E-5</v>
      </c>
      <c r="C40" s="23">
        <v>80</v>
      </c>
      <c r="D40" s="20">
        <f t="shared" ref="D40:D71" si="4">$E$82*(1-EXP(-$E$83*C40))-$E$84</f>
        <v>2.006081348135239E-5</v>
      </c>
      <c r="E40">
        <f t="shared" si="2"/>
        <v>6.0813481352384765E-8</v>
      </c>
    </row>
    <row r="41" spans="1:5" x14ac:dyDescent="0.2">
      <c r="A41" s="2">
        <f t="shared" si="3"/>
        <v>0.33000000000000013</v>
      </c>
      <c r="B41" s="6">
        <f t="shared" si="0"/>
        <v>2.0625000000000007E-5</v>
      </c>
      <c r="C41" s="23">
        <v>82.5</v>
      </c>
      <c r="D41" s="20">
        <f t="shared" si="4"/>
        <v>2.0684404764322093E-5</v>
      </c>
      <c r="E41">
        <f t="shared" ref="E41:E72" si="5">ABS(B41-D41)</f>
        <v>5.940476432208654E-8</v>
      </c>
    </row>
    <row r="42" spans="1:5" x14ac:dyDescent="0.2">
      <c r="A42" s="2">
        <f t="shared" si="3"/>
        <v>0.34000000000000014</v>
      </c>
      <c r="B42" s="6">
        <f t="shared" si="0"/>
        <v>2.1250000000000005E-5</v>
      </c>
      <c r="C42" s="23">
        <v>85</v>
      </c>
      <c r="D42" s="20">
        <f t="shared" si="4"/>
        <v>2.1307796221201955E-5</v>
      </c>
      <c r="E42">
        <f t="shared" si="5"/>
        <v>5.7796221201949864E-8</v>
      </c>
    </row>
    <row r="43" spans="1:5" x14ac:dyDescent="0.2">
      <c r="A43" s="2">
        <f t="shared" si="3"/>
        <v>0.35000000000000014</v>
      </c>
      <c r="B43" s="6">
        <f t="shared" si="0"/>
        <v>2.1875000000000007E-5</v>
      </c>
      <c r="C43" s="23">
        <v>87.5</v>
      </c>
      <c r="D43" s="20">
        <f t="shared" si="4"/>
        <v>2.1930987916024806E-5</v>
      </c>
      <c r="E43">
        <f t="shared" si="5"/>
        <v>5.598791602479919E-8</v>
      </c>
    </row>
    <row r="44" spans="1:5" x14ac:dyDescent="0.2">
      <c r="A44" s="2">
        <f t="shared" si="3"/>
        <v>0.36000000000000015</v>
      </c>
      <c r="B44" s="6">
        <f t="shared" si="0"/>
        <v>2.2500000000000008E-5</v>
      </c>
      <c r="C44" s="23">
        <v>90</v>
      </c>
      <c r="D44" s="20">
        <f t="shared" si="4"/>
        <v>2.2553979912803179E-5</v>
      </c>
      <c r="E44">
        <f t="shared" si="5"/>
        <v>5.3979912803170838E-8</v>
      </c>
    </row>
    <row r="45" spans="1:5" x14ac:dyDescent="0.2">
      <c r="A45" s="2">
        <f t="shared" si="3"/>
        <v>0.37000000000000016</v>
      </c>
      <c r="B45" s="6">
        <f t="shared" si="0"/>
        <v>2.3125000000000006E-5</v>
      </c>
      <c r="C45" s="23">
        <v>92.5</v>
      </c>
      <c r="D45" s="20">
        <f t="shared" si="4"/>
        <v>2.3176772275529086E-5</v>
      </c>
      <c r="E45">
        <f t="shared" si="5"/>
        <v>5.1772275529079212E-8</v>
      </c>
    </row>
    <row r="46" spans="1:5" x14ac:dyDescent="0.2">
      <c r="A46" s="2">
        <f t="shared" si="3"/>
        <v>0.38000000000000017</v>
      </c>
      <c r="B46" s="6">
        <f t="shared" si="0"/>
        <v>2.3750000000000008E-5</v>
      </c>
      <c r="C46" s="23">
        <v>95</v>
      </c>
      <c r="D46" s="20">
        <f t="shared" si="4"/>
        <v>2.3799365068174242E-5</v>
      </c>
      <c r="E46">
        <f t="shared" si="5"/>
        <v>4.9365068174233646E-8</v>
      </c>
    </row>
    <row r="47" spans="1:5" x14ac:dyDescent="0.2">
      <c r="A47" s="2">
        <f t="shared" si="3"/>
        <v>0.39000000000000018</v>
      </c>
      <c r="B47" s="6">
        <f t="shared" si="0"/>
        <v>2.437500000000001E-5</v>
      </c>
      <c r="C47" s="23">
        <v>97.5</v>
      </c>
      <c r="D47" s="20">
        <f t="shared" si="4"/>
        <v>2.4421758354689618E-5</v>
      </c>
      <c r="E47">
        <f t="shared" si="5"/>
        <v>4.6758354689608103E-8</v>
      </c>
    </row>
    <row r="48" spans="1:5" x14ac:dyDescent="0.2">
      <c r="A48" s="2">
        <f t="shared" si="3"/>
        <v>0.40000000000000019</v>
      </c>
      <c r="B48" s="6">
        <f t="shared" si="0"/>
        <v>2.5000000000000008E-5</v>
      </c>
      <c r="C48" s="23">
        <v>100</v>
      </c>
      <c r="D48" s="20">
        <f t="shared" si="4"/>
        <v>2.504395219900568E-5</v>
      </c>
      <c r="E48">
        <f t="shared" si="5"/>
        <v>4.3952199005671576E-8</v>
      </c>
    </row>
    <row r="49" spans="1:5" x14ac:dyDescent="0.2">
      <c r="A49" s="2">
        <f t="shared" si="3"/>
        <v>0.4100000000000002</v>
      </c>
      <c r="B49" s="6">
        <f t="shared" si="0"/>
        <v>2.562500000000001E-5</v>
      </c>
      <c r="C49" s="23">
        <v>102.5</v>
      </c>
      <c r="D49" s="20">
        <f t="shared" si="4"/>
        <v>2.5665946665032581E-5</v>
      </c>
      <c r="E49">
        <f t="shared" si="5"/>
        <v>4.0946665032571042E-8</v>
      </c>
    </row>
    <row r="50" spans="1:5" x14ac:dyDescent="0.2">
      <c r="A50" s="2">
        <f t="shared" si="3"/>
        <v>0.42000000000000021</v>
      </c>
      <c r="B50" s="6">
        <f t="shared" si="0"/>
        <v>2.6250000000000011E-5</v>
      </c>
      <c r="C50" s="23">
        <v>105</v>
      </c>
      <c r="D50" s="20">
        <f t="shared" si="4"/>
        <v>2.628774181665996E-5</v>
      </c>
      <c r="E50">
        <f t="shared" si="5"/>
        <v>3.7741816659948505E-8</v>
      </c>
    </row>
    <row r="51" spans="1:5" x14ac:dyDescent="0.2">
      <c r="A51" s="2">
        <f t="shared" si="3"/>
        <v>0.43000000000000022</v>
      </c>
      <c r="B51" s="6">
        <f t="shared" si="0"/>
        <v>2.687500000000001E-5</v>
      </c>
      <c r="C51" s="23">
        <v>107.5</v>
      </c>
      <c r="D51" s="20">
        <f t="shared" si="4"/>
        <v>2.6909337717756723E-5</v>
      </c>
      <c r="E51">
        <f t="shared" si="5"/>
        <v>3.4337717756713988E-8</v>
      </c>
    </row>
    <row r="52" spans="1:5" x14ac:dyDescent="0.2">
      <c r="A52" s="2">
        <f t="shared" si="3"/>
        <v>0.44000000000000022</v>
      </c>
      <c r="B52" s="6">
        <f t="shared" si="0"/>
        <v>2.7500000000000011E-5</v>
      </c>
      <c r="C52" s="23">
        <v>110</v>
      </c>
      <c r="D52" s="20">
        <f t="shared" si="4"/>
        <v>2.7530734432171477E-5</v>
      </c>
      <c r="E52">
        <f t="shared" si="5"/>
        <v>3.0734432171465668E-8</v>
      </c>
    </row>
    <row r="53" spans="1:5" x14ac:dyDescent="0.2">
      <c r="A53" s="2">
        <f t="shared" si="3"/>
        <v>0.45000000000000023</v>
      </c>
      <c r="B53" s="6">
        <f t="shared" si="0"/>
        <v>2.8125000000000013E-5</v>
      </c>
      <c r="C53" s="23">
        <v>112.5</v>
      </c>
      <c r="D53" s="20">
        <f t="shared" si="4"/>
        <v>2.8151932023732516E-5</v>
      </c>
      <c r="E53">
        <f t="shared" si="5"/>
        <v>2.6932023732503422E-8</v>
      </c>
    </row>
    <row r="54" spans="1:5" x14ac:dyDescent="0.2">
      <c r="A54" s="2">
        <f t="shared" si="3"/>
        <v>0.46000000000000024</v>
      </c>
      <c r="B54" s="6">
        <f t="shared" si="0"/>
        <v>2.8750000000000011E-5</v>
      </c>
      <c r="C54" s="23">
        <v>115</v>
      </c>
      <c r="D54" s="20">
        <f t="shared" si="4"/>
        <v>2.8772930556247637E-5</v>
      </c>
      <c r="E54">
        <f t="shared" si="5"/>
        <v>2.2930556247625542E-8</v>
      </c>
    </row>
    <row r="55" spans="1:5" x14ac:dyDescent="0.2">
      <c r="A55" s="2">
        <f t="shared" si="3"/>
        <v>0.47000000000000025</v>
      </c>
      <c r="B55" s="6">
        <f t="shared" si="0"/>
        <v>2.9375000000000013E-5</v>
      </c>
      <c r="C55" s="23">
        <v>117.5</v>
      </c>
      <c r="D55" s="20">
        <f t="shared" si="4"/>
        <v>2.9393730093504097E-5</v>
      </c>
      <c r="E55">
        <f t="shared" si="5"/>
        <v>1.8730093504084689E-8</v>
      </c>
    </row>
    <row r="56" spans="1:5" x14ac:dyDescent="0.2">
      <c r="A56" s="2">
        <f t="shared" si="3"/>
        <v>0.48000000000000026</v>
      </c>
      <c r="B56" s="6">
        <f t="shared" si="0"/>
        <v>3.0000000000000014E-5</v>
      </c>
      <c r="C56" s="23">
        <v>120</v>
      </c>
      <c r="D56" s="20">
        <f t="shared" si="4"/>
        <v>3.0014330699268653E-5</v>
      </c>
      <c r="E56">
        <f t="shared" si="5"/>
        <v>1.4330699268638714E-8</v>
      </c>
    </row>
    <row r="57" spans="1:5" x14ac:dyDescent="0.2">
      <c r="A57" s="2">
        <f t="shared" si="3"/>
        <v>0.49000000000000027</v>
      </c>
      <c r="B57" s="6">
        <f t="shared" si="0"/>
        <v>3.0625000000000013E-5</v>
      </c>
      <c r="C57" s="23">
        <v>122.5</v>
      </c>
      <c r="D57" s="20">
        <f t="shared" si="4"/>
        <v>3.0634732437287746E-5</v>
      </c>
      <c r="E57">
        <f t="shared" si="5"/>
        <v>9.7324372877336191E-9</v>
      </c>
    </row>
    <row r="58" spans="1:5" x14ac:dyDescent="0.2">
      <c r="A58" s="2">
        <f t="shared" si="3"/>
        <v>0.50000000000000022</v>
      </c>
      <c r="B58" s="6">
        <f t="shared" si="0"/>
        <v>3.1250000000000007E-5</v>
      </c>
      <c r="C58" s="23">
        <v>125</v>
      </c>
      <c r="D58" s="20">
        <f t="shared" si="4"/>
        <v>3.1254935371287535E-5</v>
      </c>
      <c r="E58">
        <f t="shared" si="5"/>
        <v>4.9353712875272729E-9</v>
      </c>
    </row>
    <row r="59" spans="1:5" x14ac:dyDescent="0.2">
      <c r="A59" s="2">
        <f t="shared" si="3"/>
        <v>0.51000000000000023</v>
      </c>
      <c r="B59" s="6">
        <f t="shared" si="0"/>
        <v>3.1875000000000009E-5</v>
      </c>
      <c r="C59" s="23">
        <v>127.5</v>
      </c>
      <c r="D59" s="20">
        <f t="shared" si="4"/>
        <v>3.1874939564973207E-5</v>
      </c>
      <c r="E59">
        <f t="shared" si="5"/>
        <v>6.0435026801768446E-11</v>
      </c>
    </row>
    <row r="60" spans="1:5" x14ac:dyDescent="0.2">
      <c r="A60" s="2">
        <f t="shared" si="3"/>
        <v>0.52000000000000024</v>
      </c>
      <c r="B60" s="6">
        <f t="shared" si="0"/>
        <v>3.2500000000000011E-5</v>
      </c>
      <c r="C60" s="23">
        <v>130</v>
      </c>
      <c r="D60" s="20">
        <f t="shared" si="4"/>
        <v>3.2494745082030088E-5</v>
      </c>
      <c r="E60">
        <f t="shared" si="5"/>
        <v>5.2549179699226244E-9</v>
      </c>
    </row>
    <row r="61" spans="1:5" x14ac:dyDescent="0.2">
      <c r="A61" s="2">
        <f t="shared" si="3"/>
        <v>0.53000000000000025</v>
      </c>
      <c r="B61" s="6">
        <f t="shared" si="0"/>
        <v>3.3125000000000012E-5</v>
      </c>
      <c r="C61" s="23">
        <v>132.5</v>
      </c>
      <c r="D61" s="20">
        <f t="shared" si="4"/>
        <v>3.3114351986123003E-5</v>
      </c>
      <c r="E61">
        <f t="shared" si="5"/>
        <v>1.0648013877009388E-8</v>
      </c>
    </row>
    <row r="62" spans="1:5" x14ac:dyDescent="0.2">
      <c r="A62" s="2">
        <f t="shared" si="3"/>
        <v>0.54000000000000026</v>
      </c>
      <c r="B62" s="6">
        <f t="shared" si="0"/>
        <v>3.3750000000000014E-5</v>
      </c>
      <c r="C62" s="23">
        <v>135</v>
      </c>
      <c r="D62" s="20">
        <f t="shared" si="4"/>
        <v>3.3733760340896022E-5</v>
      </c>
      <c r="E62">
        <f t="shared" si="5"/>
        <v>1.6239659103991849E-8</v>
      </c>
    </row>
    <row r="63" spans="1:5" x14ac:dyDescent="0.2">
      <c r="A63" s="2">
        <f t="shared" si="3"/>
        <v>0.55000000000000027</v>
      </c>
      <c r="B63" s="6">
        <f t="shared" si="0"/>
        <v>3.4375000000000016E-5</v>
      </c>
      <c r="C63" s="23">
        <v>137.5</v>
      </c>
      <c r="D63" s="20">
        <f t="shared" si="4"/>
        <v>3.4352970209973355E-5</v>
      </c>
      <c r="E63">
        <f t="shared" si="5"/>
        <v>2.2029790026661022E-8</v>
      </c>
    </row>
    <row r="64" spans="1:5" x14ac:dyDescent="0.2">
      <c r="A64" s="2">
        <f t="shared" si="3"/>
        <v>0.56000000000000028</v>
      </c>
      <c r="B64" s="6">
        <f t="shared" si="0"/>
        <v>3.500000000000001E-5</v>
      </c>
      <c r="C64" s="23">
        <v>140</v>
      </c>
      <c r="D64" s="20">
        <f t="shared" si="4"/>
        <v>3.4971981656958481E-5</v>
      </c>
      <c r="E64">
        <f t="shared" si="5"/>
        <v>2.8018343041529741E-8</v>
      </c>
    </row>
    <row r="65" spans="1:5" x14ac:dyDescent="0.2">
      <c r="A65" s="2">
        <f t="shared" si="3"/>
        <v>0.57000000000000028</v>
      </c>
      <c r="B65" s="6">
        <f t="shared" si="0"/>
        <v>3.5625000000000012E-5</v>
      </c>
      <c r="C65" s="23">
        <v>142.5</v>
      </c>
      <c r="D65" s="20">
        <f t="shared" si="4"/>
        <v>3.5590794745434579E-5</v>
      </c>
      <c r="E65">
        <f t="shared" si="5"/>
        <v>3.4205254565432849E-8</v>
      </c>
    </row>
    <row r="66" spans="1:5" x14ac:dyDescent="0.2">
      <c r="A66" s="2">
        <f t="shared" si="3"/>
        <v>0.58000000000000029</v>
      </c>
      <c r="B66" s="6">
        <f t="shared" si="0"/>
        <v>3.6250000000000014E-5</v>
      </c>
      <c r="C66" s="23">
        <v>145</v>
      </c>
      <c r="D66" s="20">
        <f t="shared" si="4"/>
        <v>3.620940953896452E-5</v>
      </c>
      <c r="E66">
        <f t="shared" si="5"/>
        <v>4.0590461035493327E-8</v>
      </c>
    </row>
    <row r="67" spans="1:5" x14ac:dyDescent="0.2">
      <c r="A67" s="2">
        <f t="shared" si="3"/>
        <v>0.5900000000000003</v>
      </c>
      <c r="B67" s="6">
        <f t="shared" si="0"/>
        <v>3.6875000000000015E-5</v>
      </c>
      <c r="C67" s="23">
        <v>147.5</v>
      </c>
      <c r="D67" s="20">
        <f t="shared" si="4"/>
        <v>3.6827826101090446E-5</v>
      </c>
      <c r="E67">
        <f t="shared" si="5"/>
        <v>4.7173898909569519E-8</v>
      </c>
    </row>
    <row r="68" spans="1:5" x14ac:dyDescent="0.2">
      <c r="A68" s="2">
        <f t="shared" si="3"/>
        <v>0.60000000000000031</v>
      </c>
      <c r="B68" s="6">
        <f t="shared" si="0"/>
        <v>3.7500000000000017E-5</v>
      </c>
      <c r="C68" s="23">
        <v>150</v>
      </c>
      <c r="D68" s="20">
        <f t="shared" si="4"/>
        <v>3.7446044495334629E-5</v>
      </c>
      <c r="E68">
        <f t="shared" si="5"/>
        <v>5.3955504665387775E-8</v>
      </c>
    </row>
    <row r="69" spans="1:5" x14ac:dyDescent="0.2">
      <c r="A69" s="2">
        <f t="shared" si="3"/>
        <v>0.61000000000000032</v>
      </c>
      <c r="B69" s="6">
        <f t="shared" si="0"/>
        <v>3.8125000000000019E-5</v>
      </c>
      <c r="C69" s="23">
        <v>152.5</v>
      </c>
      <c r="D69" s="20">
        <f t="shared" si="4"/>
        <v>3.8064064785198832E-5</v>
      </c>
      <c r="E69">
        <f t="shared" si="5"/>
        <v>6.0935214801186195E-8</v>
      </c>
    </row>
    <row r="70" spans="1:5" x14ac:dyDescent="0.2">
      <c r="A70" s="2">
        <f t="shared" si="3"/>
        <v>0.62000000000000033</v>
      </c>
      <c r="B70" s="6">
        <f t="shared" si="0"/>
        <v>3.8750000000000014E-5</v>
      </c>
      <c r="C70" s="23">
        <v>155</v>
      </c>
      <c r="D70" s="20">
        <f t="shared" si="4"/>
        <v>3.8681887034164299E-5</v>
      </c>
      <c r="E70">
        <f t="shared" si="5"/>
        <v>6.811296583571463E-8</v>
      </c>
    </row>
    <row r="71" spans="1:5" x14ac:dyDescent="0.2">
      <c r="A71" s="2">
        <f t="shared" si="3"/>
        <v>0.63000000000000034</v>
      </c>
      <c r="B71" s="6">
        <f t="shared" si="0"/>
        <v>3.9375000000000015E-5</v>
      </c>
      <c r="C71" s="23">
        <v>157.5</v>
      </c>
      <c r="D71" s="20">
        <f t="shared" si="4"/>
        <v>3.929951130569218E-5</v>
      </c>
      <c r="E71">
        <f t="shared" si="5"/>
        <v>7.5488694307834878E-8</v>
      </c>
    </row>
    <row r="72" spans="1:5" x14ac:dyDescent="0.2">
      <c r="A72" s="2">
        <f t="shared" si="3"/>
        <v>0.64000000000000035</v>
      </c>
      <c r="B72" s="6">
        <f t="shared" si="0"/>
        <v>4.0000000000000017E-5</v>
      </c>
      <c r="C72" s="23">
        <v>160</v>
      </c>
      <c r="D72" s="20">
        <f t="shared" ref="D72:D80" si="6">$E$82*(1-EXP(-$E$83*C72))-$E$84</f>
        <v>3.99169376632229E-5</v>
      </c>
      <c r="E72">
        <f t="shared" si="5"/>
        <v>8.3062336777117002E-8</v>
      </c>
    </row>
    <row r="73" spans="1:5" x14ac:dyDescent="0.2">
      <c r="A73" s="2">
        <f t="shared" si="3"/>
        <v>0.65000000000000036</v>
      </c>
      <c r="B73" s="6">
        <f t="shared" si="0"/>
        <v>4.0625000000000018E-5</v>
      </c>
      <c r="C73" s="23">
        <v>162.5</v>
      </c>
      <c r="D73" s="20">
        <f t="shared" si="6"/>
        <v>4.0534166170177236E-5</v>
      </c>
      <c r="E73">
        <f t="shared" ref="E73:E80" si="7">ABS(B73-D73)</f>
        <v>9.0833829822782228E-8</v>
      </c>
    </row>
    <row r="74" spans="1:5" x14ac:dyDescent="0.2">
      <c r="A74" s="2">
        <f t="shared" ref="A74:A80" si="8">A73+0.8/80</f>
        <v>0.66000000000000036</v>
      </c>
      <c r="B74" s="6">
        <f t="shared" si="0"/>
        <v>4.125000000000002E-5</v>
      </c>
      <c r="C74" s="23">
        <v>165</v>
      </c>
      <c r="D74" s="20">
        <f t="shared" si="6"/>
        <v>4.1151196889954792E-5</v>
      </c>
      <c r="E74">
        <f t="shared" si="7"/>
        <v>9.8803110045227605E-8</v>
      </c>
    </row>
    <row r="75" spans="1:5" x14ac:dyDescent="0.2">
      <c r="A75" s="2">
        <f t="shared" si="8"/>
        <v>0.67000000000000037</v>
      </c>
      <c r="B75" s="6">
        <f t="shared" si="0"/>
        <v>4.1875000000000022E-5</v>
      </c>
      <c r="C75" s="23">
        <v>167.5</v>
      </c>
      <c r="D75" s="20">
        <f t="shared" si="6"/>
        <v>4.176802988593552E-5</v>
      </c>
      <c r="E75">
        <f t="shared" si="7"/>
        <v>1.0697011406450135E-7</v>
      </c>
    </row>
    <row r="76" spans="1:5" x14ac:dyDescent="0.2">
      <c r="A76" s="2">
        <f t="shared" si="8"/>
        <v>0.68000000000000038</v>
      </c>
      <c r="B76" s="6">
        <f t="shared" si="0"/>
        <v>4.2500000000000017E-5</v>
      </c>
      <c r="C76" s="23">
        <v>170</v>
      </c>
      <c r="D76" s="20">
        <f t="shared" si="6"/>
        <v>4.238466522147865E-5</v>
      </c>
      <c r="E76">
        <f t="shared" si="7"/>
        <v>1.1533477852136671E-7</v>
      </c>
    </row>
    <row r="77" spans="1:5" x14ac:dyDescent="0.2">
      <c r="A77" s="2">
        <f t="shared" si="8"/>
        <v>0.69000000000000039</v>
      </c>
      <c r="B77" s="6">
        <f t="shared" si="0"/>
        <v>4.3125000000000018E-5</v>
      </c>
      <c r="C77" s="23">
        <v>172.5</v>
      </c>
      <c r="D77" s="20">
        <f t="shared" si="6"/>
        <v>4.3001102959923536E-5</v>
      </c>
      <c r="E77">
        <f t="shared" si="7"/>
        <v>1.2389704007648205E-7</v>
      </c>
    </row>
    <row r="78" spans="1:5" x14ac:dyDescent="0.2">
      <c r="A78" s="2">
        <f t="shared" si="8"/>
        <v>0.7000000000000004</v>
      </c>
      <c r="B78" s="6">
        <f t="shared" si="0"/>
        <v>4.375000000000002E-5</v>
      </c>
      <c r="C78" s="23">
        <v>175</v>
      </c>
      <c r="D78" s="20">
        <f t="shared" si="6"/>
        <v>4.3617343164588806E-5</v>
      </c>
      <c r="E78">
        <f t="shared" si="7"/>
        <v>1.3265683541121399E-7</v>
      </c>
    </row>
    <row r="79" spans="1:5" x14ac:dyDescent="0.2">
      <c r="A79" s="2">
        <f t="shared" si="8"/>
        <v>0.71000000000000041</v>
      </c>
      <c r="B79" s="6">
        <f t="shared" si="0"/>
        <v>4.4375000000000022E-5</v>
      </c>
      <c r="C79" s="23">
        <v>177.5</v>
      </c>
      <c r="D79" s="20">
        <f t="shared" si="6"/>
        <v>4.4233385898772994E-5</v>
      </c>
      <c r="E79">
        <f t="shared" si="7"/>
        <v>1.4161410122702755E-7</v>
      </c>
    </row>
    <row r="80" spans="1:5" x14ac:dyDescent="0.2">
      <c r="A80" s="2">
        <f t="shared" si="8"/>
        <v>0.72000000000000042</v>
      </c>
      <c r="B80" s="6">
        <f t="shared" si="0"/>
        <v>4.5000000000000023E-5</v>
      </c>
      <c r="C80" s="23">
        <v>180</v>
      </c>
      <c r="D80" s="20">
        <f t="shared" si="6"/>
        <v>4.4849231225754334E-5</v>
      </c>
      <c r="E80">
        <f t="shared" si="7"/>
        <v>1.5076877424568944E-7</v>
      </c>
    </row>
    <row r="81" spans="1:10" x14ac:dyDescent="0.2">
      <c r="D81" s="5" t="s">
        <v>15</v>
      </c>
      <c r="E81" s="16">
        <f>SUM(E8:E80)</f>
        <v>3.7185502291978602E-6</v>
      </c>
    </row>
    <row r="82" spans="1:10" ht="15.75" x14ac:dyDescent="0.3">
      <c r="D82" s="5" t="s">
        <v>40</v>
      </c>
      <c r="E82" s="15">
        <v>1.9660834179061905E-3</v>
      </c>
      <c r="I82" s="5" t="s">
        <v>46</v>
      </c>
      <c r="J82" s="20">
        <v>4.0000000000000003E-5</v>
      </c>
    </row>
    <row r="83" spans="1:10" x14ac:dyDescent="0.2">
      <c r="D83" s="10" t="s">
        <v>16</v>
      </c>
      <c r="E83" s="15">
        <v>1.2819814445037326E-4</v>
      </c>
      <c r="I83" s="5" t="s">
        <v>47</v>
      </c>
      <c r="J83" s="20">
        <f>J82</f>
        <v>4.0000000000000003E-5</v>
      </c>
    </row>
    <row r="84" spans="1:10" x14ac:dyDescent="0.2">
      <c r="A84" s="4"/>
      <c r="B84" s="4"/>
      <c r="D84" s="5" t="s">
        <v>45</v>
      </c>
      <c r="E84" s="22">
        <v>0</v>
      </c>
    </row>
    <row r="85" spans="1:10" ht="15.75" x14ac:dyDescent="0.3">
      <c r="D85" s="5" t="s">
        <v>18</v>
      </c>
      <c r="E85" s="13">
        <f>E83*E82</f>
        <v>2.5204824601022139E-7</v>
      </c>
    </row>
    <row r="88" spans="1:10" x14ac:dyDescent="0.2">
      <c r="A88" s="3" t="s">
        <v>20</v>
      </c>
    </row>
    <row r="89" spans="1:10" ht="12.75" customHeight="1" x14ac:dyDescent="0.2">
      <c r="A89" s="24" t="s">
        <v>30</v>
      </c>
      <c r="B89" s="24"/>
      <c r="C89" s="24"/>
      <c r="D89" s="24"/>
      <c r="E89" s="24"/>
      <c r="F89" s="24"/>
      <c r="G89" s="24"/>
      <c r="H89" s="24"/>
      <c r="I89" s="24"/>
    </row>
    <row r="90" spans="1:10" x14ac:dyDescent="0.2">
      <c r="A90" s="24"/>
      <c r="B90" s="24"/>
      <c r="C90" s="24"/>
      <c r="D90" s="24"/>
      <c r="E90" s="24"/>
      <c r="F90" s="24"/>
      <c r="G90" s="24"/>
      <c r="H90" s="24"/>
      <c r="I90" s="24"/>
    </row>
    <row r="91" spans="1:10" x14ac:dyDescent="0.2">
      <c r="A91" s="24"/>
      <c r="B91" s="24"/>
      <c r="C91" s="24"/>
      <c r="D91" s="24"/>
      <c r="E91" s="24"/>
      <c r="F91" s="24"/>
      <c r="G91" s="24"/>
      <c r="H91" s="24"/>
      <c r="I91" s="24"/>
    </row>
    <row r="92" spans="1:10" x14ac:dyDescent="0.2">
      <c r="A92" s="19"/>
      <c r="B92" s="19"/>
      <c r="C92" s="19"/>
      <c r="D92" s="19"/>
      <c r="E92" s="19"/>
      <c r="F92" s="19"/>
      <c r="G92" s="19"/>
      <c r="H92" s="19"/>
    </row>
    <row r="93" spans="1:10" ht="12.75" customHeight="1" x14ac:dyDescent="0.2">
      <c r="A93" s="24" t="s">
        <v>41</v>
      </c>
      <c r="B93" s="24"/>
      <c r="C93" s="24"/>
      <c r="D93" s="24"/>
      <c r="E93" s="24"/>
      <c r="F93" s="24"/>
      <c r="G93" s="24"/>
      <c r="H93" s="24"/>
      <c r="I93" s="24"/>
    </row>
    <row r="94" spans="1:10" x14ac:dyDescent="0.2">
      <c r="A94" s="24"/>
      <c r="B94" s="24"/>
      <c r="C94" s="24"/>
      <c r="D94" s="24"/>
      <c r="E94" s="24"/>
      <c r="F94" s="24"/>
      <c r="G94" s="24"/>
      <c r="H94" s="24"/>
      <c r="I94" s="24"/>
    </row>
    <row r="95" spans="1:10" ht="12.75" customHeight="1" x14ac:dyDescent="0.2">
      <c r="A95" s="24"/>
      <c r="B95" s="24"/>
      <c r="C95" s="24"/>
      <c r="D95" s="24"/>
      <c r="E95" s="24"/>
      <c r="F95" s="24"/>
      <c r="G95" s="24"/>
      <c r="H95" s="24"/>
      <c r="I95" s="24"/>
    </row>
    <row r="96" spans="1:10" x14ac:dyDescent="0.2">
      <c r="A96" s="19"/>
      <c r="B96" s="19"/>
      <c r="C96" s="19"/>
      <c r="D96" s="19"/>
      <c r="E96" s="19"/>
      <c r="F96" s="19"/>
      <c r="G96" s="19"/>
      <c r="H96" s="19"/>
    </row>
    <row r="97" spans="1:9" ht="15.75" x14ac:dyDescent="0.2">
      <c r="A97" s="28" t="s">
        <v>32</v>
      </c>
      <c r="B97" s="28"/>
      <c r="C97" s="28"/>
      <c r="D97" s="28"/>
      <c r="E97" s="28"/>
      <c r="F97" s="28"/>
      <c r="G97" s="28"/>
      <c r="H97" s="28"/>
    </row>
    <row r="98" spans="1:9" ht="12.75" customHeight="1" x14ac:dyDescent="0.2">
      <c r="A98" s="19"/>
      <c r="B98" s="24" t="s">
        <v>33</v>
      </c>
      <c r="C98" s="24"/>
      <c r="D98" s="24"/>
      <c r="E98" s="24"/>
      <c r="F98" s="24"/>
      <c r="G98" s="24"/>
      <c r="H98" s="24"/>
      <c r="I98" s="24"/>
    </row>
    <row r="99" spans="1:9" x14ac:dyDescent="0.2">
      <c r="A99" s="19"/>
      <c r="B99" s="24"/>
      <c r="C99" s="24"/>
      <c r="D99" s="24"/>
      <c r="E99" s="24"/>
      <c r="F99" s="24"/>
      <c r="G99" s="24"/>
      <c r="H99" s="24"/>
      <c r="I99" s="24"/>
    </row>
    <row r="100" spans="1:9" ht="12.75" customHeight="1" x14ac:dyDescent="0.2">
      <c r="A100" s="19"/>
      <c r="B100" s="24"/>
      <c r="C100" s="24"/>
      <c r="D100" s="24"/>
      <c r="E100" s="24"/>
      <c r="F100" s="24"/>
      <c r="G100" s="24"/>
      <c r="H100" s="24"/>
      <c r="I100" s="24"/>
    </row>
    <row r="101" spans="1:9" x14ac:dyDescent="0.2">
      <c r="A101" s="19"/>
      <c r="B101" s="24"/>
      <c r="C101" s="24"/>
      <c r="D101" s="24"/>
      <c r="E101" s="24"/>
      <c r="F101" s="24"/>
      <c r="G101" s="24"/>
      <c r="H101" s="24"/>
      <c r="I101" s="24"/>
    </row>
    <row r="102" spans="1:9" x14ac:dyDescent="0.2">
      <c r="A102" s="19"/>
      <c r="B102" s="24"/>
      <c r="C102" s="24"/>
      <c r="D102" s="24"/>
      <c r="E102" s="24"/>
      <c r="F102" s="24"/>
      <c r="G102" s="24"/>
      <c r="H102" s="24"/>
      <c r="I102" s="24"/>
    </row>
    <row r="103" spans="1:9" x14ac:dyDescent="0.2">
      <c r="A103" s="19"/>
      <c r="B103" s="24"/>
      <c r="C103" s="24"/>
      <c r="D103" s="24"/>
      <c r="E103" s="24"/>
      <c r="F103" s="24"/>
      <c r="G103" s="24"/>
      <c r="H103" s="24"/>
      <c r="I103" s="24"/>
    </row>
    <row r="104" spans="1:9" x14ac:dyDescent="0.2">
      <c r="A104" s="19"/>
      <c r="B104" s="24"/>
      <c r="C104" s="24"/>
      <c r="D104" s="24"/>
      <c r="E104" s="24"/>
      <c r="F104" s="24"/>
      <c r="G104" s="24"/>
      <c r="H104" s="24"/>
      <c r="I104" s="24"/>
    </row>
    <row r="105" spans="1:9" x14ac:dyDescent="0.2">
      <c r="A105" s="19"/>
      <c r="B105" s="19"/>
      <c r="C105" s="19"/>
      <c r="D105" s="19"/>
      <c r="E105" s="19"/>
      <c r="F105" s="19"/>
      <c r="G105" s="19"/>
      <c r="H105" s="19"/>
      <c r="I105" s="19"/>
    </row>
    <row r="106" spans="1:9" x14ac:dyDescent="0.2">
      <c r="A106" s="24" t="s">
        <v>43</v>
      </c>
      <c r="B106" s="24"/>
      <c r="C106" s="24"/>
      <c r="D106" s="24"/>
      <c r="E106" s="24"/>
      <c r="F106" s="24"/>
      <c r="G106" s="24"/>
      <c r="H106" s="24"/>
      <c r="I106" s="24"/>
    </row>
    <row r="107" spans="1:9" x14ac:dyDescent="0.2">
      <c r="A107" s="24"/>
      <c r="B107" s="24"/>
      <c r="C107" s="24"/>
      <c r="D107" s="24"/>
      <c r="E107" s="24"/>
      <c r="F107" s="24"/>
      <c r="G107" s="24"/>
      <c r="H107" s="24"/>
      <c r="I107" s="24"/>
    </row>
    <row r="108" spans="1:9" ht="18" customHeight="1" x14ac:dyDescent="0.2">
      <c r="A108" s="24"/>
      <c r="B108" s="24"/>
      <c r="C108" s="24"/>
      <c r="D108" s="24"/>
      <c r="E108" s="24"/>
      <c r="F108" s="24"/>
      <c r="G108" s="24"/>
      <c r="H108" s="24"/>
      <c r="I108" s="24"/>
    </row>
    <row r="109" spans="1:9" x14ac:dyDescent="0.2">
      <c r="A109" s="19"/>
      <c r="B109" s="19"/>
      <c r="C109" s="19"/>
      <c r="D109" s="19"/>
      <c r="E109" s="19"/>
      <c r="F109" s="19"/>
      <c r="G109" s="19"/>
      <c r="H109" s="19"/>
      <c r="I109" s="19"/>
    </row>
    <row r="110" spans="1:9" ht="12.75" customHeight="1" x14ac:dyDescent="0.2">
      <c r="A110" s="24" t="s">
        <v>39</v>
      </c>
      <c r="B110" s="24"/>
      <c r="C110" s="24"/>
      <c r="D110" s="24"/>
      <c r="E110" s="24"/>
      <c r="F110" s="24"/>
      <c r="G110" s="24"/>
      <c r="H110" s="24"/>
      <c r="I110" s="24"/>
    </row>
    <row r="111" spans="1:9" x14ac:dyDescent="0.2">
      <c r="A111" s="24"/>
      <c r="B111" s="24"/>
      <c r="C111" s="24"/>
      <c r="D111" s="24"/>
      <c r="E111" s="24"/>
      <c r="F111" s="24"/>
      <c r="G111" s="24"/>
      <c r="H111" s="24"/>
      <c r="I111" s="24"/>
    </row>
  </sheetData>
  <mergeCells count="7">
    <mergeCell ref="A110:I111"/>
    <mergeCell ref="H1:L1"/>
    <mergeCell ref="A89:I91"/>
    <mergeCell ref="A93:I95"/>
    <mergeCell ref="A97:H97"/>
    <mergeCell ref="B98:I104"/>
    <mergeCell ref="A106:I108"/>
  </mergeCells>
  <pageMargins left="0.75" right="0.75" top="1" bottom="1" header="0.5" footer="0.5"/>
  <pageSetup orientation="landscape" horizontalDpi="4294967293"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1"/>
  <sheetViews>
    <sheetView workbookViewId="0"/>
  </sheetViews>
  <sheetFormatPr defaultRowHeight="12.75" x14ac:dyDescent="0.2"/>
  <cols>
    <col min="1" max="1" width="11.85546875" customWidth="1"/>
    <col min="2" max="2" width="12.140625" bestFit="1" customWidth="1"/>
    <col min="3" max="3" width="6.140625" bestFit="1" customWidth="1"/>
    <col min="4" max="4" width="12.85546875" customWidth="1"/>
    <col min="5" max="5" width="12.42578125" customWidth="1"/>
    <col min="6" max="6" width="10.5703125" customWidth="1"/>
  </cols>
  <sheetData>
    <row r="1" spans="1:12" x14ac:dyDescent="0.2">
      <c r="A1" s="3" t="s">
        <v>0</v>
      </c>
      <c r="G1" s="5" t="s">
        <v>19</v>
      </c>
      <c r="H1" s="26" t="s">
        <v>44</v>
      </c>
      <c r="I1" s="27"/>
      <c r="J1" s="27"/>
      <c r="K1" s="27"/>
      <c r="L1" s="27"/>
    </row>
    <row r="2" spans="1:12" x14ac:dyDescent="0.2">
      <c r="D2" s="1" t="s">
        <v>3</v>
      </c>
      <c r="E2" s="2">
        <f>(50*10^-6)</f>
        <v>4.9999999999999996E-5</v>
      </c>
      <c r="F2" t="s">
        <v>1</v>
      </c>
    </row>
    <row r="3" spans="1:12" x14ac:dyDescent="0.2">
      <c r="D3" s="1" t="s">
        <v>2</v>
      </c>
      <c r="E3" s="2">
        <v>0.8</v>
      </c>
      <c r="G3" t="str">
        <f xml:space="preserve"> T("Plot of [P] vs. time for ") &amp; T(B6) &amp; T(" of substrate")</f>
        <v>Plot of [P] vs. time for 60 nmol of substrate</v>
      </c>
    </row>
    <row r="4" spans="1:12" x14ac:dyDescent="0.2">
      <c r="D4" s="5" t="s">
        <v>4</v>
      </c>
      <c r="E4" s="6">
        <f>E3/E2</f>
        <v>16000.000000000002</v>
      </c>
    </row>
    <row r="6" spans="1:12" x14ac:dyDescent="0.2">
      <c r="A6" s="1"/>
      <c r="B6" s="4" t="s">
        <v>27</v>
      </c>
    </row>
    <row r="7" spans="1:12" x14ac:dyDescent="0.2">
      <c r="A7" s="7" t="s">
        <v>5</v>
      </c>
      <c r="B7" s="7" t="s">
        <v>6</v>
      </c>
      <c r="C7" s="7" t="s">
        <v>8</v>
      </c>
      <c r="D7" s="9" t="s">
        <v>17</v>
      </c>
      <c r="E7" s="9" t="s">
        <v>14</v>
      </c>
    </row>
    <row r="8" spans="1:12" x14ac:dyDescent="0.2">
      <c r="A8" s="2">
        <v>0</v>
      </c>
      <c r="B8" s="6">
        <f t="shared" ref="B8:B80" si="0">A8/$E$4</f>
        <v>0</v>
      </c>
      <c r="C8" s="23">
        <v>0</v>
      </c>
      <c r="D8" s="20">
        <f t="shared" ref="D8:D39" si="1">$E$82*(1-EXP(-$E$83*C8))-$E$84</f>
        <v>0</v>
      </c>
      <c r="E8">
        <f>(B8-D8)^2</f>
        <v>0</v>
      </c>
    </row>
    <row r="9" spans="1:12" x14ac:dyDescent="0.2">
      <c r="A9" s="2">
        <f>A8+0.8/80</f>
        <v>0.01</v>
      </c>
      <c r="B9" s="6">
        <f t="shared" si="0"/>
        <v>6.2499999999999995E-7</v>
      </c>
      <c r="C9" s="23">
        <v>2.5</v>
      </c>
      <c r="D9" s="20">
        <f t="shared" si="1"/>
        <v>6.3001965044494315E-7</v>
      </c>
      <c r="E9">
        <f t="shared" ref="E9:E40" si="2">ABS(B9-D9)</f>
        <v>5.0196504449432066E-9</v>
      </c>
    </row>
    <row r="10" spans="1:12" x14ac:dyDescent="0.2">
      <c r="A10" s="2">
        <f t="shared" ref="A10:A73" si="3">A9+0.8/80</f>
        <v>0.02</v>
      </c>
      <c r="B10" s="6">
        <f t="shared" si="0"/>
        <v>1.2499999999999999E-6</v>
      </c>
      <c r="C10" s="23">
        <v>5</v>
      </c>
      <c r="D10" s="20">
        <f t="shared" si="1"/>
        <v>1.2598374148682352E-6</v>
      </c>
      <c r="E10">
        <f t="shared" si="2"/>
        <v>9.8374148682353237E-9</v>
      </c>
    </row>
    <row r="11" spans="1:12" x14ac:dyDescent="0.2">
      <c r="A11" s="2">
        <f t="shared" si="3"/>
        <v>0.03</v>
      </c>
      <c r="B11" s="6">
        <f t="shared" si="0"/>
        <v>1.8749999999999996E-6</v>
      </c>
      <c r="C11" s="23">
        <v>7.5</v>
      </c>
      <c r="D11" s="20">
        <f t="shared" si="1"/>
        <v>1.8894533579625655E-6</v>
      </c>
      <c r="E11">
        <f t="shared" si="2"/>
        <v>1.4453357962565834E-8</v>
      </c>
    </row>
    <row r="12" spans="1:12" x14ac:dyDescent="0.2">
      <c r="A12" s="2">
        <f t="shared" si="3"/>
        <v>0.04</v>
      </c>
      <c r="B12" s="6">
        <f t="shared" si="0"/>
        <v>2.4999999999999998E-6</v>
      </c>
      <c r="C12" s="23">
        <v>10</v>
      </c>
      <c r="D12" s="20">
        <f t="shared" si="1"/>
        <v>2.518867544400759E-6</v>
      </c>
      <c r="E12">
        <f t="shared" si="2"/>
        <v>1.8867544400759181E-8</v>
      </c>
    </row>
    <row r="13" spans="1:12" x14ac:dyDescent="0.2">
      <c r="A13" s="2">
        <f t="shared" si="3"/>
        <v>0.05</v>
      </c>
      <c r="B13" s="6">
        <f t="shared" si="0"/>
        <v>3.1249999999999997E-6</v>
      </c>
      <c r="C13" s="23">
        <v>12.5</v>
      </c>
      <c r="D13" s="20">
        <f t="shared" si="1"/>
        <v>3.1480800388342497E-6</v>
      </c>
      <c r="E13">
        <f t="shared" si="2"/>
        <v>2.308003883425E-8</v>
      </c>
    </row>
    <row r="14" spans="1:12" x14ac:dyDescent="0.2">
      <c r="A14" s="2">
        <f t="shared" si="3"/>
        <v>6.0000000000000005E-2</v>
      </c>
      <c r="B14" s="6">
        <f t="shared" si="0"/>
        <v>3.7499999999999997E-6</v>
      </c>
      <c r="C14" s="23">
        <v>15</v>
      </c>
      <c r="D14" s="20">
        <f t="shared" si="1"/>
        <v>3.7770909058941726E-6</v>
      </c>
      <c r="E14">
        <f t="shared" si="2"/>
        <v>2.7090905894172938E-8</v>
      </c>
    </row>
    <row r="15" spans="1:12" x14ac:dyDescent="0.2">
      <c r="A15" s="2">
        <f t="shared" si="3"/>
        <v>7.0000000000000007E-2</v>
      </c>
      <c r="B15" s="6">
        <f t="shared" si="0"/>
        <v>4.3749999999999996E-6</v>
      </c>
      <c r="C15" s="23">
        <v>17.5</v>
      </c>
      <c r="D15" s="20">
        <f t="shared" si="1"/>
        <v>4.4059002101909248E-6</v>
      </c>
      <c r="E15">
        <f t="shared" si="2"/>
        <v>3.0900210190925157E-8</v>
      </c>
    </row>
    <row r="16" spans="1:12" x14ac:dyDescent="0.2">
      <c r="A16" s="2">
        <f t="shared" si="3"/>
        <v>0.08</v>
      </c>
      <c r="B16" s="6">
        <f t="shared" si="0"/>
        <v>4.9999999999999996E-6</v>
      </c>
      <c r="C16" s="23">
        <v>20</v>
      </c>
      <c r="D16" s="20">
        <f t="shared" si="1"/>
        <v>5.0345080163139486E-6</v>
      </c>
      <c r="E16">
        <f t="shared" si="2"/>
        <v>3.4508016313949068E-8</v>
      </c>
    </row>
    <row r="17" spans="1:5" x14ac:dyDescent="0.2">
      <c r="A17" s="2">
        <f t="shared" si="3"/>
        <v>0.09</v>
      </c>
      <c r="B17" s="6">
        <f t="shared" si="0"/>
        <v>5.6249999999999995E-6</v>
      </c>
      <c r="C17" s="23">
        <v>22.5</v>
      </c>
      <c r="D17" s="20">
        <f t="shared" si="1"/>
        <v>5.6629143888319521E-6</v>
      </c>
      <c r="E17">
        <f t="shared" si="2"/>
        <v>3.7914388831952567E-8</v>
      </c>
    </row>
    <row r="18" spans="1:5" x14ac:dyDescent="0.2">
      <c r="A18" s="2">
        <f t="shared" si="3"/>
        <v>9.9999999999999992E-2</v>
      </c>
      <c r="B18" s="6">
        <f t="shared" si="0"/>
        <v>6.2499999999999986E-6</v>
      </c>
      <c r="C18" s="23">
        <v>25</v>
      </c>
      <c r="D18" s="20">
        <f t="shared" si="1"/>
        <v>6.29111939229334E-6</v>
      </c>
      <c r="E18">
        <f t="shared" si="2"/>
        <v>4.1119392293341438E-8</v>
      </c>
    </row>
    <row r="19" spans="1:5" x14ac:dyDescent="0.2">
      <c r="A19" s="2">
        <f t="shared" si="3"/>
        <v>0.10999999999999999</v>
      </c>
      <c r="B19" s="6">
        <f t="shared" si="0"/>
        <v>6.8749999999999986E-6</v>
      </c>
      <c r="C19" s="23">
        <v>27.5</v>
      </c>
      <c r="D19" s="20">
        <f t="shared" si="1"/>
        <v>6.9191230912257821E-6</v>
      </c>
      <c r="E19">
        <f t="shared" si="2"/>
        <v>4.4123091225783557E-8</v>
      </c>
    </row>
    <row r="20" spans="1:5" x14ac:dyDescent="0.2">
      <c r="A20" s="2">
        <f t="shared" si="3"/>
        <v>0.11999999999999998</v>
      </c>
      <c r="B20" s="6">
        <f t="shared" si="0"/>
        <v>7.4999999999999976E-6</v>
      </c>
      <c r="C20" s="23">
        <v>30</v>
      </c>
      <c r="D20" s="20">
        <f t="shared" si="1"/>
        <v>7.5469255501357763E-6</v>
      </c>
      <c r="E20">
        <f t="shared" si="2"/>
        <v>4.6925550135778602E-8</v>
      </c>
    </row>
    <row r="21" spans="1:5" x14ac:dyDescent="0.2">
      <c r="A21" s="2">
        <f t="shared" si="3"/>
        <v>0.12999999999999998</v>
      </c>
      <c r="B21" s="6">
        <f t="shared" si="0"/>
        <v>8.1249999999999976E-6</v>
      </c>
      <c r="C21" s="23">
        <v>32.5</v>
      </c>
      <c r="D21" s="20">
        <f t="shared" si="1"/>
        <v>8.1745268335097382E-6</v>
      </c>
      <c r="E21">
        <f t="shared" si="2"/>
        <v>4.9526833509740557E-8</v>
      </c>
    </row>
    <row r="22" spans="1:5" x14ac:dyDescent="0.2">
      <c r="A22" s="2">
        <f t="shared" si="3"/>
        <v>0.13999999999999999</v>
      </c>
      <c r="B22" s="6">
        <f t="shared" si="0"/>
        <v>8.7499999999999975E-6</v>
      </c>
      <c r="C22" s="23">
        <v>35</v>
      </c>
      <c r="D22" s="20">
        <f t="shared" si="1"/>
        <v>8.8019270058129077E-6</v>
      </c>
      <c r="E22">
        <f t="shared" si="2"/>
        <v>5.1927005812910123E-8</v>
      </c>
    </row>
    <row r="23" spans="1:5" x14ac:dyDescent="0.2">
      <c r="A23" s="2">
        <f t="shared" si="3"/>
        <v>0.15</v>
      </c>
      <c r="B23" s="6">
        <f t="shared" si="0"/>
        <v>9.3749999999999992E-6</v>
      </c>
      <c r="C23" s="23">
        <v>37.5</v>
      </c>
      <c r="D23" s="20">
        <f t="shared" si="1"/>
        <v>9.4291261314902289E-6</v>
      </c>
      <c r="E23">
        <f t="shared" si="2"/>
        <v>5.4126131490229705E-8</v>
      </c>
    </row>
    <row r="24" spans="1:5" x14ac:dyDescent="0.2">
      <c r="A24" s="2">
        <f t="shared" si="3"/>
        <v>0.16</v>
      </c>
      <c r="B24" s="6">
        <f t="shared" si="0"/>
        <v>9.9999999999999991E-6</v>
      </c>
      <c r="C24" s="23">
        <v>40</v>
      </c>
      <c r="D24" s="20">
        <f t="shared" si="1"/>
        <v>1.0056124274966123E-5</v>
      </c>
      <c r="E24">
        <f t="shared" si="2"/>
        <v>5.6124274966124027E-8</v>
      </c>
    </row>
    <row r="25" spans="1:5" x14ac:dyDescent="0.2">
      <c r="A25" s="2">
        <f t="shared" si="3"/>
        <v>0.17</v>
      </c>
      <c r="B25" s="6">
        <f t="shared" si="0"/>
        <v>1.0624999999999999E-5</v>
      </c>
      <c r="C25" s="23">
        <v>42.5</v>
      </c>
      <c r="D25" s="20">
        <f t="shared" si="1"/>
        <v>1.0682921500643626E-5</v>
      </c>
      <c r="E25">
        <f t="shared" si="2"/>
        <v>5.7921500643626846E-8</v>
      </c>
    </row>
    <row r="26" spans="1:5" x14ac:dyDescent="0.2">
      <c r="A26" s="2">
        <f t="shared" si="3"/>
        <v>0.18000000000000002</v>
      </c>
      <c r="B26" s="6">
        <f t="shared" si="0"/>
        <v>1.1250000000000001E-5</v>
      </c>
      <c r="C26" s="23">
        <v>45</v>
      </c>
      <c r="D26" s="20">
        <f t="shared" si="1"/>
        <v>1.1309517872906123E-5</v>
      </c>
      <c r="E26">
        <f t="shared" si="2"/>
        <v>5.9517872906122445E-8</v>
      </c>
    </row>
    <row r="27" spans="1:5" x14ac:dyDescent="0.2">
      <c r="A27" s="2">
        <f t="shared" si="3"/>
        <v>0.19000000000000003</v>
      </c>
      <c r="B27" s="6">
        <f t="shared" si="0"/>
        <v>1.1875000000000001E-5</v>
      </c>
      <c r="C27" s="23">
        <v>47.5</v>
      </c>
      <c r="D27" s="20">
        <f t="shared" si="1"/>
        <v>1.193591345611583E-5</v>
      </c>
      <c r="E27">
        <f t="shared" si="2"/>
        <v>6.091345611582945E-8</v>
      </c>
    </row>
    <row r="28" spans="1:5" x14ac:dyDescent="0.2">
      <c r="A28" s="2">
        <f t="shared" si="3"/>
        <v>0.20000000000000004</v>
      </c>
      <c r="B28" s="6">
        <f t="shared" si="0"/>
        <v>1.2500000000000001E-5</v>
      </c>
      <c r="C28" s="23">
        <v>50</v>
      </c>
      <c r="D28" s="20">
        <f t="shared" si="1"/>
        <v>1.2562108314614223E-5</v>
      </c>
      <c r="E28">
        <f t="shared" si="2"/>
        <v>6.210831461422265E-8</v>
      </c>
    </row>
    <row r="29" spans="1:5" x14ac:dyDescent="0.2">
      <c r="A29" s="2">
        <f t="shared" si="3"/>
        <v>0.21000000000000005</v>
      </c>
      <c r="B29" s="6">
        <f t="shared" si="0"/>
        <v>1.3125000000000002E-5</v>
      </c>
      <c r="C29" s="23">
        <v>52.5</v>
      </c>
      <c r="D29" s="20">
        <f t="shared" si="1"/>
        <v>1.3188102512722262E-5</v>
      </c>
      <c r="E29">
        <f t="shared" si="2"/>
        <v>6.3102512722260001E-8</v>
      </c>
    </row>
    <row r="30" spans="1:5" x14ac:dyDescent="0.2">
      <c r="A30" s="2">
        <f t="shared" si="3"/>
        <v>0.22000000000000006</v>
      </c>
      <c r="B30" s="6">
        <f t="shared" si="0"/>
        <v>1.3750000000000002E-5</v>
      </c>
      <c r="C30" s="23">
        <v>55</v>
      </c>
      <c r="D30" s="20">
        <f t="shared" si="1"/>
        <v>1.3813896114740608E-5</v>
      </c>
      <c r="E30">
        <f t="shared" si="2"/>
        <v>6.3896114740606244E-8</v>
      </c>
    </row>
    <row r="31" spans="1:5" x14ac:dyDescent="0.2">
      <c r="A31" s="2">
        <f t="shared" si="3"/>
        <v>0.23000000000000007</v>
      </c>
      <c r="B31" s="6">
        <f t="shared" si="0"/>
        <v>1.4375000000000002E-5</v>
      </c>
      <c r="C31" s="23">
        <v>57.5</v>
      </c>
      <c r="D31" s="20">
        <f t="shared" si="1"/>
        <v>1.4439489184948746E-5</v>
      </c>
      <c r="E31">
        <f t="shared" si="2"/>
        <v>6.448918494874352E-8</v>
      </c>
    </row>
    <row r="32" spans="1:5" x14ac:dyDescent="0.2">
      <c r="A32" s="2">
        <f t="shared" si="3"/>
        <v>0.24000000000000007</v>
      </c>
      <c r="B32" s="6">
        <f t="shared" si="0"/>
        <v>1.5000000000000004E-5</v>
      </c>
      <c r="C32" s="23">
        <v>60</v>
      </c>
      <c r="D32" s="20">
        <f t="shared" si="1"/>
        <v>1.5064881787606298E-5</v>
      </c>
      <c r="E32">
        <f t="shared" si="2"/>
        <v>6.4881787606294438E-8</v>
      </c>
    </row>
    <row r="33" spans="1:5" x14ac:dyDescent="0.2">
      <c r="A33" s="2">
        <f t="shared" si="3"/>
        <v>0.25000000000000006</v>
      </c>
      <c r="B33" s="6">
        <f t="shared" si="0"/>
        <v>1.5625E-5</v>
      </c>
      <c r="C33" s="23">
        <v>62.5</v>
      </c>
      <c r="D33" s="20">
        <f t="shared" si="1"/>
        <v>1.5690073986951718E-5</v>
      </c>
      <c r="E33">
        <f t="shared" si="2"/>
        <v>6.5073986951717636E-8</v>
      </c>
    </row>
    <row r="34" spans="1:5" x14ac:dyDescent="0.2">
      <c r="A34" s="2">
        <f t="shared" si="3"/>
        <v>0.26000000000000006</v>
      </c>
      <c r="B34" s="6">
        <f t="shared" si="0"/>
        <v>1.6250000000000002E-5</v>
      </c>
      <c r="C34" s="23">
        <v>65</v>
      </c>
      <c r="D34" s="20">
        <f t="shared" si="1"/>
        <v>1.6315065847202933E-5</v>
      </c>
      <c r="E34">
        <f t="shared" si="2"/>
        <v>6.506584720293121E-8</v>
      </c>
    </row>
    <row r="35" spans="1:5" x14ac:dyDescent="0.2">
      <c r="A35" s="2">
        <f t="shared" si="3"/>
        <v>0.27000000000000007</v>
      </c>
      <c r="B35" s="6">
        <f t="shared" si="0"/>
        <v>1.6875000000000004E-5</v>
      </c>
      <c r="C35" s="23">
        <v>67.5</v>
      </c>
      <c r="D35" s="20">
        <f t="shared" si="1"/>
        <v>1.6939857432557581E-5</v>
      </c>
      <c r="E35">
        <f t="shared" si="2"/>
        <v>6.4857432557576975E-8</v>
      </c>
    </row>
    <row r="36" spans="1:5" x14ac:dyDescent="0.2">
      <c r="A36" s="2">
        <f t="shared" si="3"/>
        <v>0.28000000000000008</v>
      </c>
      <c r="B36" s="6">
        <f t="shared" si="0"/>
        <v>1.7500000000000002E-5</v>
      </c>
      <c r="C36" s="23">
        <v>70</v>
      </c>
      <c r="D36" s="20">
        <f t="shared" si="1"/>
        <v>1.7564448807192331E-5</v>
      </c>
      <c r="E36">
        <f t="shared" si="2"/>
        <v>6.4448807192329298E-8</v>
      </c>
    </row>
    <row r="37" spans="1:5" x14ac:dyDescent="0.2">
      <c r="A37" s="2">
        <f t="shared" si="3"/>
        <v>0.29000000000000009</v>
      </c>
      <c r="B37" s="6">
        <f t="shared" si="0"/>
        <v>1.8125000000000003E-5</v>
      </c>
      <c r="C37" s="23">
        <v>72.5</v>
      </c>
      <c r="D37" s="20">
        <f t="shared" si="1"/>
        <v>1.8188840035263785E-5</v>
      </c>
      <c r="E37">
        <f t="shared" si="2"/>
        <v>6.3840035263781084E-8</v>
      </c>
    </row>
    <row r="38" spans="1:5" x14ac:dyDescent="0.2">
      <c r="A38" s="2">
        <f t="shared" si="3"/>
        <v>0.3000000000000001</v>
      </c>
      <c r="B38" s="6">
        <f t="shared" si="0"/>
        <v>1.8750000000000005E-5</v>
      </c>
      <c r="C38" s="23">
        <v>75</v>
      </c>
      <c r="D38" s="20">
        <f t="shared" si="1"/>
        <v>1.8813031180907582E-5</v>
      </c>
      <c r="E38">
        <f t="shared" si="2"/>
        <v>6.3031180907576422E-8</v>
      </c>
    </row>
    <row r="39" spans="1:5" x14ac:dyDescent="0.2">
      <c r="A39" s="2">
        <f t="shared" si="3"/>
        <v>0.31000000000000011</v>
      </c>
      <c r="B39" s="6">
        <f t="shared" si="0"/>
        <v>1.9375000000000003E-5</v>
      </c>
      <c r="C39" s="23">
        <v>77.5</v>
      </c>
      <c r="D39" s="20">
        <f t="shared" si="1"/>
        <v>1.9437022308238844E-5</v>
      </c>
      <c r="E39">
        <f t="shared" si="2"/>
        <v>6.2022308238840875E-8</v>
      </c>
    </row>
    <row r="40" spans="1:5" x14ac:dyDescent="0.2">
      <c r="A40" s="2">
        <f t="shared" si="3"/>
        <v>0.32000000000000012</v>
      </c>
      <c r="B40" s="6">
        <f t="shared" si="0"/>
        <v>2.0000000000000005E-5</v>
      </c>
      <c r="C40" s="23">
        <v>80</v>
      </c>
      <c r="D40" s="20">
        <f t="shared" ref="D40:D71" si="4">$E$82*(1-EXP(-$E$83*C40))-$E$84</f>
        <v>2.006081348135239E-5</v>
      </c>
      <c r="E40">
        <f t="shared" si="2"/>
        <v>6.0813481352384765E-8</v>
      </c>
    </row>
    <row r="41" spans="1:5" x14ac:dyDescent="0.2">
      <c r="A41" s="2">
        <f t="shared" si="3"/>
        <v>0.33000000000000013</v>
      </c>
      <c r="B41" s="6">
        <f t="shared" si="0"/>
        <v>2.0625000000000007E-5</v>
      </c>
      <c r="C41" s="23">
        <v>82.5</v>
      </c>
      <c r="D41" s="20">
        <f t="shared" si="4"/>
        <v>2.0684404764322093E-5</v>
      </c>
      <c r="E41">
        <f t="shared" ref="E41:E72" si="5">ABS(B41-D41)</f>
        <v>5.940476432208654E-8</v>
      </c>
    </row>
    <row r="42" spans="1:5" x14ac:dyDescent="0.2">
      <c r="A42" s="2">
        <f t="shared" si="3"/>
        <v>0.34000000000000014</v>
      </c>
      <c r="B42" s="6">
        <f t="shared" si="0"/>
        <v>2.1250000000000005E-5</v>
      </c>
      <c r="C42" s="23">
        <v>85</v>
      </c>
      <c r="D42" s="20">
        <f t="shared" si="4"/>
        <v>2.1307796221201955E-5</v>
      </c>
      <c r="E42">
        <f t="shared" si="5"/>
        <v>5.7796221201949864E-8</v>
      </c>
    </row>
    <row r="43" spans="1:5" x14ac:dyDescent="0.2">
      <c r="A43" s="2">
        <f t="shared" si="3"/>
        <v>0.35000000000000014</v>
      </c>
      <c r="B43" s="6">
        <f t="shared" si="0"/>
        <v>2.1875000000000007E-5</v>
      </c>
      <c r="C43" s="23">
        <v>87.5</v>
      </c>
      <c r="D43" s="20">
        <f t="shared" si="4"/>
        <v>2.1930987916024806E-5</v>
      </c>
      <c r="E43">
        <f t="shared" si="5"/>
        <v>5.598791602479919E-8</v>
      </c>
    </row>
    <row r="44" spans="1:5" x14ac:dyDescent="0.2">
      <c r="A44" s="2">
        <f t="shared" si="3"/>
        <v>0.36000000000000015</v>
      </c>
      <c r="B44" s="6">
        <f t="shared" si="0"/>
        <v>2.2500000000000008E-5</v>
      </c>
      <c r="C44" s="23">
        <v>90</v>
      </c>
      <c r="D44" s="20">
        <f t="shared" si="4"/>
        <v>2.2553979912803179E-5</v>
      </c>
      <c r="E44">
        <f t="shared" si="5"/>
        <v>5.3979912803170838E-8</v>
      </c>
    </row>
    <row r="45" spans="1:5" x14ac:dyDescent="0.2">
      <c r="A45" s="2">
        <f t="shared" si="3"/>
        <v>0.37000000000000016</v>
      </c>
      <c r="B45" s="6">
        <f t="shared" si="0"/>
        <v>2.3125000000000006E-5</v>
      </c>
      <c r="C45" s="23">
        <v>92.5</v>
      </c>
      <c r="D45" s="20">
        <f t="shared" si="4"/>
        <v>2.3176772275529086E-5</v>
      </c>
      <c r="E45">
        <f t="shared" si="5"/>
        <v>5.1772275529079212E-8</v>
      </c>
    </row>
    <row r="46" spans="1:5" x14ac:dyDescent="0.2">
      <c r="A46" s="2">
        <f t="shared" si="3"/>
        <v>0.38000000000000017</v>
      </c>
      <c r="B46" s="6">
        <f t="shared" si="0"/>
        <v>2.3750000000000008E-5</v>
      </c>
      <c r="C46" s="23">
        <v>95</v>
      </c>
      <c r="D46" s="20">
        <f t="shared" si="4"/>
        <v>2.3799365068174242E-5</v>
      </c>
      <c r="E46">
        <f t="shared" si="5"/>
        <v>4.9365068174233646E-8</v>
      </c>
    </row>
    <row r="47" spans="1:5" x14ac:dyDescent="0.2">
      <c r="A47" s="2">
        <f t="shared" si="3"/>
        <v>0.39000000000000018</v>
      </c>
      <c r="B47" s="6">
        <f t="shared" si="0"/>
        <v>2.437500000000001E-5</v>
      </c>
      <c r="C47" s="23">
        <v>97.5</v>
      </c>
      <c r="D47" s="20">
        <f t="shared" si="4"/>
        <v>2.4421758354689618E-5</v>
      </c>
      <c r="E47">
        <f t="shared" si="5"/>
        <v>4.6758354689608103E-8</v>
      </c>
    </row>
    <row r="48" spans="1:5" x14ac:dyDescent="0.2">
      <c r="A48" s="2">
        <f t="shared" si="3"/>
        <v>0.40000000000000019</v>
      </c>
      <c r="B48" s="6">
        <f t="shared" si="0"/>
        <v>2.5000000000000008E-5</v>
      </c>
      <c r="C48" s="23">
        <v>100</v>
      </c>
      <c r="D48" s="20">
        <f t="shared" si="4"/>
        <v>2.504395219900568E-5</v>
      </c>
      <c r="E48">
        <f t="shared" si="5"/>
        <v>4.3952199005671576E-8</v>
      </c>
    </row>
    <row r="49" spans="1:5" x14ac:dyDescent="0.2">
      <c r="A49" s="2">
        <f t="shared" si="3"/>
        <v>0.4100000000000002</v>
      </c>
      <c r="B49" s="6">
        <f t="shared" si="0"/>
        <v>2.562500000000001E-5</v>
      </c>
      <c r="C49" s="23">
        <v>102.5</v>
      </c>
      <c r="D49" s="20">
        <f t="shared" si="4"/>
        <v>2.5665946665032581E-5</v>
      </c>
      <c r="E49">
        <f t="shared" si="5"/>
        <v>4.0946665032571042E-8</v>
      </c>
    </row>
    <row r="50" spans="1:5" x14ac:dyDescent="0.2">
      <c r="A50" s="2">
        <f t="shared" si="3"/>
        <v>0.42000000000000021</v>
      </c>
      <c r="B50" s="6">
        <f t="shared" si="0"/>
        <v>2.6250000000000011E-5</v>
      </c>
      <c r="C50" s="23">
        <v>105</v>
      </c>
      <c r="D50" s="20">
        <f t="shared" si="4"/>
        <v>2.628774181665996E-5</v>
      </c>
      <c r="E50">
        <f t="shared" si="5"/>
        <v>3.7741816659948505E-8</v>
      </c>
    </row>
    <row r="51" spans="1:5" x14ac:dyDescent="0.2">
      <c r="A51" s="2">
        <f t="shared" si="3"/>
        <v>0.43000000000000022</v>
      </c>
      <c r="B51" s="6">
        <f t="shared" si="0"/>
        <v>2.687500000000001E-5</v>
      </c>
      <c r="C51" s="23">
        <v>107.5</v>
      </c>
      <c r="D51" s="20">
        <f t="shared" si="4"/>
        <v>2.6909337717756723E-5</v>
      </c>
      <c r="E51">
        <f t="shared" si="5"/>
        <v>3.4337717756713988E-8</v>
      </c>
    </row>
    <row r="52" spans="1:5" x14ac:dyDescent="0.2">
      <c r="A52" s="2">
        <f t="shared" si="3"/>
        <v>0.44000000000000022</v>
      </c>
      <c r="B52" s="6">
        <f t="shared" si="0"/>
        <v>2.7500000000000011E-5</v>
      </c>
      <c r="C52" s="23">
        <v>110</v>
      </c>
      <c r="D52" s="20">
        <f t="shared" si="4"/>
        <v>2.7530734432171477E-5</v>
      </c>
      <c r="E52">
        <f t="shared" si="5"/>
        <v>3.0734432171465668E-8</v>
      </c>
    </row>
    <row r="53" spans="1:5" x14ac:dyDescent="0.2">
      <c r="A53" s="2">
        <f t="shared" si="3"/>
        <v>0.45000000000000023</v>
      </c>
      <c r="B53" s="6">
        <f t="shared" si="0"/>
        <v>2.8125000000000013E-5</v>
      </c>
      <c r="C53" s="23">
        <v>112.5</v>
      </c>
      <c r="D53" s="20">
        <f t="shared" si="4"/>
        <v>2.8151932023732516E-5</v>
      </c>
      <c r="E53">
        <f t="shared" si="5"/>
        <v>2.6932023732503422E-8</v>
      </c>
    </row>
    <row r="54" spans="1:5" x14ac:dyDescent="0.2">
      <c r="A54" s="2">
        <f t="shared" si="3"/>
        <v>0.46000000000000024</v>
      </c>
      <c r="B54" s="6">
        <f t="shared" si="0"/>
        <v>2.8750000000000011E-5</v>
      </c>
      <c r="C54" s="23">
        <v>115</v>
      </c>
      <c r="D54" s="20">
        <f t="shared" si="4"/>
        <v>2.8772930556247637E-5</v>
      </c>
      <c r="E54">
        <f t="shared" si="5"/>
        <v>2.2930556247625542E-8</v>
      </c>
    </row>
    <row r="55" spans="1:5" x14ac:dyDescent="0.2">
      <c r="A55" s="2">
        <f t="shared" si="3"/>
        <v>0.47000000000000025</v>
      </c>
      <c r="B55" s="6">
        <f t="shared" si="0"/>
        <v>2.9375000000000013E-5</v>
      </c>
      <c r="C55" s="23">
        <v>117.5</v>
      </c>
      <c r="D55" s="20">
        <f t="shared" si="4"/>
        <v>2.9393730093504097E-5</v>
      </c>
      <c r="E55">
        <f t="shared" si="5"/>
        <v>1.8730093504084689E-8</v>
      </c>
    </row>
    <row r="56" spans="1:5" x14ac:dyDescent="0.2">
      <c r="A56" s="2">
        <f t="shared" si="3"/>
        <v>0.48000000000000026</v>
      </c>
      <c r="B56" s="6">
        <f t="shared" si="0"/>
        <v>3.0000000000000014E-5</v>
      </c>
      <c r="C56" s="23">
        <v>120</v>
      </c>
      <c r="D56" s="20">
        <f t="shared" si="4"/>
        <v>3.0014330699268653E-5</v>
      </c>
      <c r="E56">
        <f t="shared" si="5"/>
        <v>1.4330699268638714E-8</v>
      </c>
    </row>
    <row r="57" spans="1:5" x14ac:dyDescent="0.2">
      <c r="A57" s="2">
        <f t="shared" si="3"/>
        <v>0.49000000000000027</v>
      </c>
      <c r="B57" s="6">
        <f t="shared" si="0"/>
        <v>3.0625000000000013E-5</v>
      </c>
      <c r="C57" s="23">
        <v>122.5</v>
      </c>
      <c r="D57" s="20">
        <f t="shared" si="4"/>
        <v>3.0634732437287746E-5</v>
      </c>
      <c r="E57">
        <f t="shared" si="5"/>
        <v>9.7324372877336191E-9</v>
      </c>
    </row>
    <row r="58" spans="1:5" x14ac:dyDescent="0.2">
      <c r="A58" s="2">
        <f t="shared" si="3"/>
        <v>0.50000000000000022</v>
      </c>
      <c r="B58" s="6">
        <f t="shared" si="0"/>
        <v>3.1250000000000007E-5</v>
      </c>
      <c r="C58" s="23">
        <v>125</v>
      </c>
      <c r="D58" s="20">
        <f t="shared" si="4"/>
        <v>3.1254935371287535E-5</v>
      </c>
      <c r="E58">
        <f t="shared" si="5"/>
        <v>4.9353712875272729E-9</v>
      </c>
    </row>
    <row r="59" spans="1:5" x14ac:dyDescent="0.2">
      <c r="A59" s="2">
        <f t="shared" si="3"/>
        <v>0.51000000000000023</v>
      </c>
      <c r="B59" s="6">
        <f t="shared" si="0"/>
        <v>3.1875000000000009E-5</v>
      </c>
      <c r="C59" s="23">
        <v>127.5</v>
      </c>
      <c r="D59" s="20">
        <f t="shared" si="4"/>
        <v>3.1874939564973207E-5</v>
      </c>
      <c r="E59">
        <f t="shared" si="5"/>
        <v>6.0435026801768446E-11</v>
      </c>
    </row>
    <row r="60" spans="1:5" x14ac:dyDescent="0.2">
      <c r="A60" s="2">
        <f t="shared" si="3"/>
        <v>0.52000000000000024</v>
      </c>
      <c r="B60" s="6">
        <f t="shared" si="0"/>
        <v>3.2500000000000011E-5</v>
      </c>
      <c r="C60" s="23">
        <v>130</v>
      </c>
      <c r="D60" s="20">
        <f t="shared" si="4"/>
        <v>3.2494745082030088E-5</v>
      </c>
      <c r="E60">
        <f t="shared" si="5"/>
        <v>5.2549179699226244E-9</v>
      </c>
    </row>
    <row r="61" spans="1:5" x14ac:dyDescent="0.2">
      <c r="A61" s="2">
        <f t="shared" si="3"/>
        <v>0.53000000000000025</v>
      </c>
      <c r="B61" s="6">
        <f t="shared" si="0"/>
        <v>3.3125000000000012E-5</v>
      </c>
      <c r="C61" s="23">
        <v>132.5</v>
      </c>
      <c r="D61" s="20">
        <f t="shared" si="4"/>
        <v>3.3114351986123003E-5</v>
      </c>
      <c r="E61">
        <f t="shared" si="5"/>
        <v>1.0648013877009388E-8</v>
      </c>
    </row>
    <row r="62" spans="1:5" x14ac:dyDescent="0.2">
      <c r="A62" s="2">
        <f t="shared" si="3"/>
        <v>0.54000000000000026</v>
      </c>
      <c r="B62" s="6">
        <f t="shared" si="0"/>
        <v>3.3750000000000014E-5</v>
      </c>
      <c r="C62" s="23">
        <v>135</v>
      </c>
      <c r="D62" s="20">
        <f t="shared" si="4"/>
        <v>3.3733760340896022E-5</v>
      </c>
      <c r="E62">
        <f t="shared" si="5"/>
        <v>1.6239659103991849E-8</v>
      </c>
    </row>
    <row r="63" spans="1:5" x14ac:dyDescent="0.2">
      <c r="A63" s="2">
        <f t="shared" si="3"/>
        <v>0.55000000000000027</v>
      </c>
      <c r="B63" s="6">
        <f t="shared" si="0"/>
        <v>3.4375000000000016E-5</v>
      </c>
      <c r="C63" s="23">
        <v>137.5</v>
      </c>
      <c r="D63" s="20">
        <f t="shared" si="4"/>
        <v>3.4352970209973355E-5</v>
      </c>
      <c r="E63">
        <f t="shared" si="5"/>
        <v>2.2029790026661022E-8</v>
      </c>
    </row>
    <row r="64" spans="1:5" x14ac:dyDescent="0.2">
      <c r="A64" s="2">
        <f t="shared" si="3"/>
        <v>0.56000000000000028</v>
      </c>
      <c r="B64" s="6">
        <f t="shared" si="0"/>
        <v>3.500000000000001E-5</v>
      </c>
      <c r="C64" s="23">
        <v>140</v>
      </c>
      <c r="D64" s="20">
        <f t="shared" si="4"/>
        <v>3.4971981656958481E-5</v>
      </c>
      <c r="E64">
        <f t="shared" si="5"/>
        <v>2.8018343041529741E-8</v>
      </c>
    </row>
    <row r="65" spans="1:5" x14ac:dyDescent="0.2">
      <c r="A65" s="2">
        <f t="shared" si="3"/>
        <v>0.57000000000000028</v>
      </c>
      <c r="B65" s="6">
        <f t="shared" si="0"/>
        <v>3.5625000000000012E-5</v>
      </c>
      <c r="C65" s="23">
        <v>142.5</v>
      </c>
      <c r="D65" s="20">
        <f t="shared" si="4"/>
        <v>3.5590794745434579E-5</v>
      </c>
      <c r="E65">
        <f t="shared" si="5"/>
        <v>3.4205254565432849E-8</v>
      </c>
    </row>
    <row r="66" spans="1:5" x14ac:dyDescent="0.2">
      <c r="A66" s="2">
        <f t="shared" si="3"/>
        <v>0.58000000000000029</v>
      </c>
      <c r="B66" s="6">
        <f t="shared" si="0"/>
        <v>3.6250000000000014E-5</v>
      </c>
      <c r="C66" s="23">
        <v>145</v>
      </c>
      <c r="D66" s="20">
        <f t="shared" si="4"/>
        <v>3.620940953896452E-5</v>
      </c>
      <c r="E66">
        <f t="shared" si="5"/>
        <v>4.0590461035493327E-8</v>
      </c>
    </row>
    <row r="67" spans="1:5" x14ac:dyDescent="0.2">
      <c r="A67" s="2">
        <f t="shared" si="3"/>
        <v>0.5900000000000003</v>
      </c>
      <c r="B67" s="6">
        <f t="shared" si="0"/>
        <v>3.6875000000000015E-5</v>
      </c>
      <c r="C67" s="23">
        <v>147.5</v>
      </c>
      <c r="D67" s="20">
        <f t="shared" si="4"/>
        <v>3.6827826101090446E-5</v>
      </c>
      <c r="E67">
        <f t="shared" si="5"/>
        <v>4.7173898909569519E-8</v>
      </c>
    </row>
    <row r="68" spans="1:5" x14ac:dyDescent="0.2">
      <c r="A68" s="2">
        <f t="shared" si="3"/>
        <v>0.60000000000000031</v>
      </c>
      <c r="B68" s="6">
        <f t="shared" si="0"/>
        <v>3.7500000000000017E-5</v>
      </c>
      <c r="C68" s="23">
        <v>150</v>
      </c>
      <c r="D68" s="20">
        <f t="shared" si="4"/>
        <v>3.7446044495334629E-5</v>
      </c>
      <c r="E68">
        <f t="shared" si="5"/>
        <v>5.3955504665387775E-8</v>
      </c>
    </row>
    <row r="69" spans="1:5" x14ac:dyDescent="0.2">
      <c r="A69" s="2">
        <f t="shared" si="3"/>
        <v>0.61000000000000032</v>
      </c>
      <c r="B69" s="6">
        <f t="shared" si="0"/>
        <v>3.8125000000000019E-5</v>
      </c>
      <c r="C69" s="23">
        <v>152.5</v>
      </c>
      <c r="D69" s="20">
        <f t="shared" si="4"/>
        <v>3.8064064785198832E-5</v>
      </c>
      <c r="E69">
        <f t="shared" si="5"/>
        <v>6.0935214801186195E-8</v>
      </c>
    </row>
    <row r="70" spans="1:5" x14ac:dyDescent="0.2">
      <c r="A70" s="2">
        <f t="shared" si="3"/>
        <v>0.62000000000000033</v>
      </c>
      <c r="B70" s="6">
        <f t="shared" si="0"/>
        <v>3.8750000000000014E-5</v>
      </c>
      <c r="C70" s="23">
        <v>155</v>
      </c>
      <c r="D70" s="20">
        <f t="shared" si="4"/>
        <v>3.8681887034164299E-5</v>
      </c>
      <c r="E70">
        <f t="shared" si="5"/>
        <v>6.811296583571463E-8</v>
      </c>
    </row>
    <row r="71" spans="1:5" x14ac:dyDescent="0.2">
      <c r="A71" s="2">
        <f t="shared" si="3"/>
        <v>0.63000000000000034</v>
      </c>
      <c r="B71" s="6">
        <f t="shared" si="0"/>
        <v>3.9375000000000015E-5</v>
      </c>
      <c r="C71" s="23">
        <v>157.5</v>
      </c>
      <c r="D71" s="20">
        <f t="shared" si="4"/>
        <v>3.929951130569218E-5</v>
      </c>
      <c r="E71">
        <f t="shared" si="5"/>
        <v>7.5488694307834878E-8</v>
      </c>
    </row>
    <row r="72" spans="1:5" x14ac:dyDescent="0.2">
      <c r="A72" s="2">
        <f t="shared" si="3"/>
        <v>0.64000000000000035</v>
      </c>
      <c r="B72" s="6">
        <f t="shared" si="0"/>
        <v>4.0000000000000017E-5</v>
      </c>
      <c r="C72" s="23">
        <v>160</v>
      </c>
      <c r="D72" s="20">
        <f t="shared" ref="D72:D80" si="6">$E$82*(1-EXP(-$E$83*C72))-$E$84</f>
        <v>3.99169376632229E-5</v>
      </c>
      <c r="E72">
        <f t="shared" si="5"/>
        <v>8.3062336777117002E-8</v>
      </c>
    </row>
    <row r="73" spans="1:5" x14ac:dyDescent="0.2">
      <c r="A73" s="2">
        <f t="shared" si="3"/>
        <v>0.65000000000000036</v>
      </c>
      <c r="B73" s="6">
        <f t="shared" si="0"/>
        <v>4.0625000000000018E-5</v>
      </c>
      <c r="C73" s="23">
        <v>162.5</v>
      </c>
      <c r="D73" s="20">
        <f t="shared" si="6"/>
        <v>4.0534166170177236E-5</v>
      </c>
      <c r="E73">
        <f t="shared" ref="E73:E80" si="7">ABS(B73-D73)</f>
        <v>9.0833829822782228E-8</v>
      </c>
    </row>
    <row r="74" spans="1:5" x14ac:dyDescent="0.2">
      <c r="A74" s="2">
        <f t="shared" ref="A74:A80" si="8">A73+0.8/80</f>
        <v>0.66000000000000036</v>
      </c>
      <c r="B74" s="6">
        <f t="shared" si="0"/>
        <v>4.125000000000002E-5</v>
      </c>
      <c r="C74" s="23">
        <v>165</v>
      </c>
      <c r="D74" s="20">
        <f t="shared" si="6"/>
        <v>4.1151196889954792E-5</v>
      </c>
      <c r="E74">
        <f t="shared" si="7"/>
        <v>9.8803110045227605E-8</v>
      </c>
    </row>
    <row r="75" spans="1:5" x14ac:dyDescent="0.2">
      <c r="A75" s="2">
        <f t="shared" si="8"/>
        <v>0.67000000000000037</v>
      </c>
      <c r="B75" s="6">
        <f t="shared" si="0"/>
        <v>4.1875000000000022E-5</v>
      </c>
      <c r="C75" s="23">
        <v>167.5</v>
      </c>
      <c r="D75" s="20">
        <f t="shared" si="6"/>
        <v>4.176802988593552E-5</v>
      </c>
      <c r="E75">
        <f t="shared" si="7"/>
        <v>1.0697011406450135E-7</v>
      </c>
    </row>
    <row r="76" spans="1:5" x14ac:dyDescent="0.2">
      <c r="A76" s="2">
        <f t="shared" si="8"/>
        <v>0.68000000000000038</v>
      </c>
      <c r="B76" s="6">
        <f t="shared" si="0"/>
        <v>4.2500000000000017E-5</v>
      </c>
      <c r="C76" s="23">
        <v>170</v>
      </c>
      <c r="D76" s="20">
        <f t="shared" si="6"/>
        <v>4.238466522147865E-5</v>
      </c>
      <c r="E76">
        <f t="shared" si="7"/>
        <v>1.1533477852136671E-7</v>
      </c>
    </row>
    <row r="77" spans="1:5" x14ac:dyDescent="0.2">
      <c r="A77" s="2">
        <f t="shared" si="8"/>
        <v>0.69000000000000039</v>
      </c>
      <c r="B77" s="6">
        <f t="shared" si="0"/>
        <v>4.3125000000000018E-5</v>
      </c>
      <c r="C77" s="23">
        <v>172.5</v>
      </c>
      <c r="D77" s="20">
        <f t="shared" si="6"/>
        <v>4.3001102959923536E-5</v>
      </c>
      <c r="E77">
        <f t="shared" si="7"/>
        <v>1.2389704007648205E-7</v>
      </c>
    </row>
    <row r="78" spans="1:5" x14ac:dyDescent="0.2">
      <c r="A78" s="2">
        <f t="shared" si="8"/>
        <v>0.7000000000000004</v>
      </c>
      <c r="B78" s="6">
        <f t="shared" si="0"/>
        <v>4.375000000000002E-5</v>
      </c>
      <c r="C78" s="23">
        <v>175</v>
      </c>
      <c r="D78" s="20">
        <f t="shared" si="6"/>
        <v>4.3617343164588806E-5</v>
      </c>
      <c r="E78">
        <f t="shared" si="7"/>
        <v>1.3265683541121399E-7</v>
      </c>
    </row>
    <row r="79" spans="1:5" x14ac:dyDescent="0.2">
      <c r="A79" s="2">
        <f t="shared" si="8"/>
        <v>0.71000000000000041</v>
      </c>
      <c r="B79" s="6">
        <f t="shared" si="0"/>
        <v>4.4375000000000022E-5</v>
      </c>
      <c r="C79" s="23">
        <v>177.5</v>
      </c>
      <c r="D79" s="20">
        <f t="shared" si="6"/>
        <v>4.4233385898772994E-5</v>
      </c>
      <c r="E79">
        <f t="shared" si="7"/>
        <v>1.4161410122702755E-7</v>
      </c>
    </row>
    <row r="80" spans="1:5" x14ac:dyDescent="0.2">
      <c r="A80" s="2">
        <f t="shared" si="8"/>
        <v>0.72000000000000042</v>
      </c>
      <c r="B80" s="6">
        <f t="shared" si="0"/>
        <v>4.5000000000000023E-5</v>
      </c>
      <c r="C80" s="23">
        <v>180</v>
      </c>
      <c r="D80" s="20">
        <f t="shared" si="6"/>
        <v>4.4849231225754334E-5</v>
      </c>
      <c r="E80">
        <f t="shared" si="7"/>
        <v>1.5076877424568944E-7</v>
      </c>
    </row>
    <row r="81" spans="1:10" x14ac:dyDescent="0.2">
      <c r="D81" s="5" t="s">
        <v>15</v>
      </c>
      <c r="E81" s="16">
        <f>SUM(E8:E80)</f>
        <v>3.7185502291978602E-6</v>
      </c>
    </row>
    <row r="82" spans="1:10" ht="15.75" x14ac:dyDescent="0.3">
      <c r="D82" s="5" t="s">
        <v>40</v>
      </c>
      <c r="E82" s="15">
        <v>1.9660834179061905E-3</v>
      </c>
      <c r="I82" s="5" t="s">
        <v>46</v>
      </c>
      <c r="J82" s="20">
        <v>2.0000000000000002E-5</v>
      </c>
    </row>
    <row r="83" spans="1:10" x14ac:dyDescent="0.2">
      <c r="D83" s="10" t="s">
        <v>16</v>
      </c>
      <c r="E83" s="15">
        <v>1.2819814445037326E-4</v>
      </c>
      <c r="I83" s="5" t="s">
        <v>47</v>
      </c>
      <c r="J83" s="20">
        <f>J82</f>
        <v>2.0000000000000002E-5</v>
      </c>
    </row>
    <row r="84" spans="1:10" x14ac:dyDescent="0.2">
      <c r="A84" s="4"/>
      <c r="B84" s="4"/>
      <c r="D84" s="5" t="s">
        <v>45</v>
      </c>
      <c r="E84" s="22">
        <v>0</v>
      </c>
    </row>
    <row r="85" spans="1:10" ht="15.75" x14ac:dyDescent="0.3">
      <c r="D85" s="5" t="s">
        <v>18</v>
      </c>
      <c r="E85" s="13">
        <f>E83*E82</f>
        <v>2.5204824601022139E-7</v>
      </c>
    </row>
    <row r="88" spans="1:10" x14ac:dyDescent="0.2">
      <c r="A88" s="3" t="s">
        <v>20</v>
      </c>
    </row>
    <row r="89" spans="1:10" ht="12.75" customHeight="1" x14ac:dyDescent="0.2">
      <c r="A89" s="24" t="s">
        <v>30</v>
      </c>
      <c r="B89" s="24"/>
      <c r="C89" s="24"/>
      <c r="D89" s="24"/>
      <c r="E89" s="24"/>
      <c r="F89" s="24"/>
      <c r="G89" s="24"/>
      <c r="H89" s="24"/>
      <c r="I89" s="24"/>
    </row>
    <row r="90" spans="1:10" x14ac:dyDescent="0.2">
      <c r="A90" s="24"/>
      <c r="B90" s="24"/>
      <c r="C90" s="24"/>
      <c r="D90" s="24"/>
      <c r="E90" s="24"/>
      <c r="F90" s="24"/>
      <c r="G90" s="24"/>
      <c r="H90" s="24"/>
      <c r="I90" s="24"/>
    </row>
    <row r="91" spans="1:10" x14ac:dyDescent="0.2">
      <c r="A91" s="24"/>
      <c r="B91" s="24"/>
      <c r="C91" s="24"/>
      <c r="D91" s="24"/>
      <c r="E91" s="24"/>
      <c r="F91" s="24"/>
      <c r="G91" s="24"/>
      <c r="H91" s="24"/>
      <c r="I91" s="24"/>
    </row>
    <row r="92" spans="1:10" x14ac:dyDescent="0.2">
      <c r="A92" s="19"/>
      <c r="B92" s="19"/>
      <c r="C92" s="19"/>
      <c r="D92" s="19"/>
      <c r="E92" s="19"/>
      <c r="F92" s="19"/>
      <c r="G92" s="19"/>
      <c r="H92" s="19"/>
    </row>
    <row r="93" spans="1:10" ht="12.75" customHeight="1" x14ac:dyDescent="0.2">
      <c r="A93" s="24" t="s">
        <v>41</v>
      </c>
      <c r="B93" s="24"/>
      <c r="C93" s="24"/>
      <c r="D93" s="24"/>
      <c r="E93" s="24"/>
      <c r="F93" s="24"/>
      <c r="G93" s="24"/>
      <c r="H93" s="24"/>
      <c r="I93" s="24"/>
    </row>
    <row r="94" spans="1:10" x14ac:dyDescent="0.2">
      <c r="A94" s="24"/>
      <c r="B94" s="24"/>
      <c r="C94" s="24"/>
      <c r="D94" s="24"/>
      <c r="E94" s="24"/>
      <c r="F94" s="24"/>
      <c r="G94" s="24"/>
      <c r="H94" s="24"/>
      <c r="I94" s="24"/>
    </row>
    <row r="95" spans="1:10" ht="12.75" customHeight="1" x14ac:dyDescent="0.2">
      <c r="A95" s="24"/>
      <c r="B95" s="24"/>
      <c r="C95" s="24"/>
      <c r="D95" s="24"/>
      <c r="E95" s="24"/>
      <c r="F95" s="24"/>
      <c r="G95" s="24"/>
      <c r="H95" s="24"/>
      <c r="I95" s="24"/>
    </row>
    <row r="96" spans="1:10" x14ac:dyDescent="0.2">
      <c r="A96" s="19"/>
      <c r="B96" s="19"/>
      <c r="C96" s="19"/>
      <c r="D96" s="19"/>
      <c r="E96" s="19"/>
      <c r="F96" s="19"/>
      <c r="G96" s="19"/>
      <c r="H96" s="19"/>
    </row>
    <row r="97" spans="1:9" ht="15.75" x14ac:dyDescent="0.2">
      <c r="A97" s="28" t="s">
        <v>32</v>
      </c>
      <c r="B97" s="28"/>
      <c r="C97" s="28"/>
      <c r="D97" s="28"/>
      <c r="E97" s="28"/>
      <c r="F97" s="28"/>
      <c r="G97" s="28"/>
      <c r="H97" s="28"/>
    </row>
    <row r="98" spans="1:9" ht="12.75" customHeight="1" x14ac:dyDescent="0.2">
      <c r="A98" s="19"/>
      <c r="B98" s="24" t="s">
        <v>33</v>
      </c>
      <c r="C98" s="24"/>
      <c r="D98" s="24"/>
      <c r="E98" s="24"/>
      <c r="F98" s="24"/>
      <c r="G98" s="24"/>
      <c r="H98" s="24"/>
      <c r="I98" s="24"/>
    </row>
    <row r="99" spans="1:9" x14ac:dyDescent="0.2">
      <c r="A99" s="19"/>
      <c r="B99" s="24"/>
      <c r="C99" s="24"/>
      <c r="D99" s="24"/>
      <c r="E99" s="24"/>
      <c r="F99" s="24"/>
      <c r="G99" s="24"/>
      <c r="H99" s="24"/>
      <c r="I99" s="24"/>
    </row>
    <row r="100" spans="1:9" ht="12.75" customHeight="1" x14ac:dyDescent="0.2">
      <c r="A100" s="19"/>
      <c r="B100" s="24"/>
      <c r="C100" s="24"/>
      <c r="D100" s="24"/>
      <c r="E100" s="24"/>
      <c r="F100" s="24"/>
      <c r="G100" s="24"/>
      <c r="H100" s="24"/>
      <c r="I100" s="24"/>
    </row>
    <row r="101" spans="1:9" x14ac:dyDescent="0.2">
      <c r="A101" s="19"/>
      <c r="B101" s="24"/>
      <c r="C101" s="24"/>
      <c r="D101" s="24"/>
      <c r="E101" s="24"/>
      <c r="F101" s="24"/>
      <c r="G101" s="24"/>
      <c r="H101" s="24"/>
      <c r="I101" s="24"/>
    </row>
    <row r="102" spans="1:9" x14ac:dyDescent="0.2">
      <c r="A102" s="19"/>
      <c r="B102" s="24"/>
      <c r="C102" s="24"/>
      <c r="D102" s="24"/>
      <c r="E102" s="24"/>
      <c r="F102" s="24"/>
      <c r="G102" s="24"/>
      <c r="H102" s="24"/>
      <c r="I102" s="24"/>
    </row>
    <row r="103" spans="1:9" x14ac:dyDescent="0.2">
      <c r="A103" s="19"/>
      <c r="B103" s="24"/>
      <c r="C103" s="24"/>
      <c r="D103" s="24"/>
      <c r="E103" s="24"/>
      <c r="F103" s="24"/>
      <c r="G103" s="24"/>
      <c r="H103" s="24"/>
      <c r="I103" s="24"/>
    </row>
    <row r="104" spans="1:9" x14ac:dyDescent="0.2">
      <c r="A104" s="19"/>
      <c r="B104" s="24"/>
      <c r="C104" s="24"/>
      <c r="D104" s="24"/>
      <c r="E104" s="24"/>
      <c r="F104" s="24"/>
      <c r="G104" s="24"/>
      <c r="H104" s="24"/>
      <c r="I104" s="24"/>
    </row>
    <row r="105" spans="1:9" x14ac:dyDescent="0.2">
      <c r="A105" s="19"/>
      <c r="B105" s="19"/>
      <c r="C105" s="19"/>
      <c r="D105" s="19"/>
      <c r="E105" s="19"/>
      <c r="F105" s="19"/>
      <c r="G105" s="19"/>
      <c r="H105" s="19"/>
      <c r="I105" s="19"/>
    </row>
    <row r="106" spans="1:9" x14ac:dyDescent="0.2">
      <c r="A106" s="24" t="s">
        <v>43</v>
      </c>
      <c r="B106" s="24"/>
      <c r="C106" s="24"/>
      <c r="D106" s="24"/>
      <c r="E106" s="24"/>
      <c r="F106" s="24"/>
      <c r="G106" s="24"/>
      <c r="H106" s="24"/>
      <c r="I106" s="24"/>
    </row>
    <row r="107" spans="1:9" x14ac:dyDescent="0.2">
      <c r="A107" s="24"/>
      <c r="B107" s="24"/>
      <c r="C107" s="24"/>
      <c r="D107" s="24"/>
      <c r="E107" s="24"/>
      <c r="F107" s="24"/>
      <c r="G107" s="24"/>
      <c r="H107" s="24"/>
      <c r="I107" s="24"/>
    </row>
    <row r="108" spans="1:9" ht="18" customHeight="1" x14ac:dyDescent="0.2">
      <c r="A108" s="24"/>
      <c r="B108" s="24"/>
      <c r="C108" s="24"/>
      <c r="D108" s="24"/>
      <c r="E108" s="24"/>
      <c r="F108" s="24"/>
      <c r="G108" s="24"/>
      <c r="H108" s="24"/>
      <c r="I108" s="24"/>
    </row>
    <row r="109" spans="1:9" x14ac:dyDescent="0.2">
      <c r="A109" s="19"/>
      <c r="B109" s="19"/>
      <c r="C109" s="19"/>
      <c r="D109" s="19"/>
      <c r="E109" s="19"/>
      <c r="F109" s="19"/>
      <c r="G109" s="19"/>
      <c r="H109" s="19"/>
      <c r="I109" s="19"/>
    </row>
    <row r="110" spans="1:9" ht="12.75" customHeight="1" x14ac:dyDescent="0.2">
      <c r="A110" s="24" t="s">
        <v>39</v>
      </c>
      <c r="B110" s="24"/>
      <c r="C110" s="24"/>
      <c r="D110" s="24"/>
      <c r="E110" s="24"/>
      <c r="F110" s="24"/>
      <c r="G110" s="24"/>
      <c r="H110" s="24"/>
      <c r="I110" s="24"/>
    </row>
    <row r="111" spans="1:9" x14ac:dyDescent="0.2">
      <c r="A111" s="24"/>
      <c r="B111" s="24"/>
      <c r="C111" s="24"/>
      <c r="D111" s="24"/>
      <c r="E111" s="24"/>
      <c r="F111" s="24"/>
      <c r="G111" s="24"/>
      <c r="H111" s="24"/>
      <c r="I111" s="24"/>
    </row>
  </sheetData>
  <mergeCells count="7">
    <mergeCell ref="A110:I111"/>
    <mergeCell ref="H1:L1"/>
    <mergeCell ref="A89:I91"/>
    <mergeCell ref="A93:I95"/>
    <mergeCell ref="A97:H97"/>
    <mergeCell ref="B98:I104"/>
    <mergeCell ref="A106:I108"/>
  </mergeCells>
  <pageMargins left="0.75" right="0.75" top="1" bottom="1" header="0.5" footer="0.5"/>
  <pageSetup orientation="landscape" horizontalDpi="4294967293" verticalDpi="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1"/>
  <sheetViews>
    <sheetView workbookViewId="0"/>
  </sheetViews>
  <sheetFormatPr defaultRowHeight="12.75" x14ac:dyDescent="0.2"/>
  <cols>
    <col min="1" max="1" width="12.28515625" customWidth="1"/>
    <col min="2" max="2" width="12.140625" bestFit="1" customWidth="1"/>
    <col min="3" max="3" width="6.140625" bestFit="1" customWidth="1"/>
    <col min="4" max="4" width="12.42578125" bestFit="1" customWidth="1"/>
    <col min="5" max="5" width="12.42578125" customWidth="1"/>
    <col min="6" max="6" width="10.5703125" customWidth="1"/>
  </cols>
  <sheetData>
    <row r="1" spans="1:12" x14ac:dyDescent="0.2">
      <c r="A1" s="3" t="s">
        <v>0</v>
      </c>
      <c r="G1" s="5" t="s">
        <v>19</v>
      </c>
      <c r="H1" s="26" t="s">
        <v>44</v>
      </c>
      <c r="I1" s="27"/>
      <c r="J1" s="27"/>
      <c r="K1" s="27"/>
      <c r="L1" s="27"/>
    </row>
    <row r="2" spans="1:12" x14ac:dyDescent="0.2">
      <c r="D2" s="1" t="s">
        <v>3</v>
      </c>
      <c r="E2" s="2">
        <f>(50*10^-6)</f>
        <v>4.9999999999999996E-5</v>
      </c>
      <c r="F2" t="s">
        <v>1</v>
      </c>
    </row>
    <row r="3" spans="1:12" x14ac:dyDescent="0.2">
      <c r="D3" s="1" t="s">
        <v>2</v>
      </c>
      <c r="E3" s="2">
        <v>0.8</v>
      </c>
      <c r="G3" t="str">
        <f xml:space="preserve"> T("Plot of [P] vs. time for ") &amp; T(B6) &amp; T(" of substrate")</f>
        <v>Plot of [P] vs. time for 30 nmol of substrate</v>
      </c>
    </row>
    <row r="4" spans="1:12" x14ac:dyDescent="0.2">
      <c r="D4" s="5" t="s">
        <v>4</v>
      </c>
      <c r="E4" s="6">
        <f>E3/E2</f>
        <v>16000.000000000002</v>
      </c>
    </row>
    <row r="6" spans="1:12" x14ac:dyDescent="0.2">
      <c r="A6" s="1"/>
      <c r="B6" s="4" t="s">
        <v>7</v>
      </c>
    </row>
    <row r="7" spans="1:12" x14ac:dyDescent="0.2">
      <c r="A7" s="7" t="s">
        <v>5</v>
      </c>
      <c r="B7" s="7" t="s">
        <v>6</v>
      </c>
      <c r="C7" s="7" t="s">
        <v>8</v>
      </c>
      <c r="D7" s="9" t="s">
        <v>17</v>
      </c>
      <c r="E7" s="9" t="s">
        <v>14</v>
      </c>
    </row>
    <row r="8" spans="1:12" x14ac:dyDescent="0.2">
      <c r="A8" s="2">
        <v>0</v>
      </c>
      <c r="B8" s="6">
        <f t="shared" ref="B8:B80" si="0">A8/$E$4</f>
        <v>0</v>
      </c>
      <c r="C8" s="23">
        <v>0</v>
      </c>
      <c r="D8" s="20">
        <f t="shared" ref="D8:D39" si="1">$E$82*(1-EXP(-$E$83*C8))-$E$84</f>
        <v>0</v>
      </c>
      <c r="E8">
        <f>(B8-D8)^2</f>
        <v>0</v>
      </c>
    </row>
    <row r="9" spans="1:12" x14ac:dyDescent="0.2">
      <c r="A9" s="2">
        <f>A8+0.8/80</f>
        <v>0.01</v>
      </c>
      <c r="B9" s="6">
        <f t="shared" si="0"/>
        <v>6.2499999999999995E-7</v>
      </c>
      <c r="C9" s="23">
        <v>2.5</v>
      </c>
      <c r="D9" s="20">
        <f t="shared" si="1"/>
        <v>6.3001965044494315E-7</v>
      </c>
      <c r="E9">
        <f t="shared" ref="E9:E40" si="2">ABS(B9-D9)</f>
        <v>5.0196504449432066E-9</v>
      </c>
    </row>
    <row r="10" spans="1:12" x14ac:dyDescent="0.2">
      <c r="A10" s="2">
        <f t="shared" ref="A10:A73" si="3">A9+0.8/80</f>
        <v>0.02</v>
      </c>
      <c r="B10" s="6">
        <f t="shared" si="0"/>
        <v>1.2499999999999999E-6</v>
      </c>
      <c r="C10" s="23">
        <v>5</v>
      </c>
      <c r="D10" s="20">
        <f t="shared" si="1"/>
        <v>1.2598374148682352E-6</v>
      </c>
      <c r="E10">
        <f t="shared" si="2"/>
        <v>9.8374148682353237E-9</v>
      </c>
    </row>
    <row r="11" spans="1:12" x14ac:dyDescent="0.2">
      <c r="A11" s="2">
        <f t="shared" si="3"/>
        <v>0.03</v>
      </c>
      <c r="B11" s="6">
        <f t="shared" si="0"/>
        <v>1.8749999999999996E-6</v>
      </c>
      <c r="C11" s="23">
        <v>7.5</v>
      </c>
      <c r="D11" s="20">
        <f t="shared" si="1"/>
        <v>1.8894533579625655E-6</v>
      </c>
      <c r="E11">
        <f t="shared" si="2"/>
        <v>1.4453357962565834E-8</v>
      </c>
    </row>
    <row r="12" spans="1:12" x14ac:dyDescent="0.2">
      <c r="A12" s="2">
        <f t="shared" si="3"/>
        <v>0.04</v>
      </c>
      <c r="B12" s="6">
        <f t="shared" si="0"/>
        <v>2.4999999999999998E-6</v>
      </c>
      <c r="C12" s="23">
        <v>10</v>
      </c>
      <c r="D12" s="20">
        <f t="shared" si="1"/>
        <v>2.518867544400759E-6</v>
      </c>
      <c r="E12">
        <f t="shared" si="2"/>
        <v>1.8867544400759181E-8</v>
      </c>
    </row>
    <row r="13" spans="1:12" x14ac:dyDescent="0.2">
      <c r="A13" s="2">
        <f t="shared" si="3"/>
        <v>0.05</v>
      </c>
      <c r="B13" s="6">
        <f t="shared" si="0"/>
        <v>3.1249999999999997E-6</v>
      </c>
      <c r="C13" s="23">
        <v>12.5</v>
      </c>
      <c r="D13" s="20">
        <f t="shared" si="1"/>
        <v>3.1480800388342497E-6</v>
      </c>
      <c r="E13">
        <f t="shared" si="2"/>
        <v>2.308003883425E-8</v>
      </c>
    </row>
    <row r="14" spans="1:12" x14ac:dyDescent="0.2">
      <c r="A14" s="2">
        <f t="shared" si="3"/>
        <v>6.0000000000000005E-2</v>
      </c>
      <c r="B14" s="6">
        <f t="shared" si="0"/>
        <v>3.7499999999999997E-6</v>
      </c>
      <c r="C14" s="23">
        <v>15</v>
      </c>
      <c r="D14" s="20">
        <f t="shared" si="1"/>
        <v>3.7770909058941726E-6</v>
      </c>
      <c r="E14">
        <f t="shared" si="2"/>
        <v>2.7090905894172938E-8</v>
      </c>
    </row>
    <row r="15" spans="1:12" x14ac:dyDescent="0.2">
      <c r="A15" s="2">
        <f t="shared" si="3"/>
        <v>7.0000000000000007E-2</v>
      </c>
      <c r="B15" s="6">
        <f t="shared" si="0"/>
        <v>4.3749999999999996E-6</v>
      </c>
      <c r="C15" s="23">
        <v>17.5</v>
      </c>
      <c r="D15" s="20">
        <f t="shared" si="1"/>
        <v>4.4059002101909248E-6</v>
      </c>
      <c r="E15">
        <f t="shared" si="2"/>
        <v>3.0900210190925157E-8</v>
      </c>
    </row>
    <row r="16" spans="1:12" x14ac:dyDescent="0.2">
      <c r="A16" s="2">
        <f t="shared" si="3"/>
        <v>0.08</v>
      </c>
      <c r="B16" s="6">
        <f t="shared" si="0"/>
        <v>4.9999999999999996E-6</v>
      </c>
      <c r="C16" s="23">
        <v>20</v>
      </c>
      <c r="D16" s="20">
        <f t="shared" si="1"/>
        <v>5.0345080163139486E-6</v>
      </c>
      <c r="E16">
        <f t="shared" si="2"/>
        <v>3.4508016313949068E-8</v>
      </c>
    </row>
    <row r="17" spans="1:5" x14ac:dyDescent="0.2">
      <c r="A17" s="2">
        <f t="shared" si="3"/>
        <v>0.09</v>
      </c>
      <c r="B17" s="6">
        <f t="shared" si="0"/>
        <v>5.6249999999999995E-6</v>
      </c>
      <c r="C17" s="23">
        <v>22.5</v>
      </c>
      <c r="D17" s="20">
        <f t="shared" si="1"/>
        <v>5.6629143888319521E-6</v>
      </c>
      <c r="E17">
        <f t="shared" si="2"/>
        <v>3.7914388831952567E-8</v>
      </c>
    </row>
    <row r="18" spans="1:5" x14ac:dyDescent="0.2">
      <c r="A18" s="2">
        <f t="shared" si="3"/>
        <v>9.9999999999999992E-2</v>
      </c>
      <c r="B18" s="6">
        <f t="shared" si="0"/>
        <v>6.2499999999999986E-6</v>
      </c>
      <c r="C18" s="23">
        <v>25</v>
      </c>
      <c r="D18" s="20">
        <f t="shared" si="1"/>
        <v>6.29111939229334E-6</v>
      </c>
      <c r="E18">
        <f t="shared" si="2"/>
        <v>4.1119392293341438E-8</v>
      </c>
    </row>
    <row r="19" spans="1:5" x14ac:dyDescent="0.2">
      <c r="A19" s="2">
        <f t="shared" si="3"/>
        <v>0.10999999999999999</v>
      </c>
      <c r="B19" s="6">
        <f t="shared" si="0"/>
        <v>6.8749999999999986E-6</v>
      </c>
      <c r="C19" s="23">
        <v>27.5</v>
      </c>
      <c r="D19" s="20">
        <f t="shared" si="1"/>
        <v>6.9191230912257821E-6</v>
      </c>
      <c r="E19">
        <f t="shared" si="2"/>
        <v>4.4123091225783557E-8</v>
      </c>
    </row>
    <row r="20" spans="1:5" x14ac:dyDescent="0.2">
      <c r="A20" s="2">
        <f t="shared" si="3"/>
        <v>0.11999999999999998</v>
      </c>
      <c r="B20" s="6">
        <f t="shared" si="0"/>
        <v>7.4999999999999976E-6</v>
      </c>
      <c r="C20" s="23">
        <v>30</v>
      </c>
      <c r="D20" s="20">
        <f t="shared" si="1"/>
        <v>7.5469255501357763E-6</v>
      </c>
      <c r="E20">
        <f t="shared" si="2"/>
        <v>4.6925550135778602E-8</v>
      </c>
    </row>
    <row r="21" spans="1:5" x14ac:dyDescent="0.2">
      <c r="A21" s="2">
        <f t="shared" si="3"/>
        <v>0.12999999999999998</v>
      </c>
      <c r="B21" s="6">
        <f t="shared" si="0"/>
        <v>8.1249999999999976E-6</v>
      </c>
      <c r="C21" s="23">
        <v>32.5</v>
      </c>
      <c r="D21" s="20">
        <f t="shared" si="1"/>
        <v>8.1745268335097382E-6</v>
      </c>
      <c r="E21">
        <f t="shared" si="2"/>
        <v>4.9526833509740557E-8</v>
      </c>
    </row>
    <row r="22" spans="1:5" x14ac:dyDescent="0.2">
      <c r="A22" s="2">
        <f t="shared" si="3"/>
        <v>0.13999999999999999</v>
      </c>
      <c r="B22" s="6">
        <f t="shared" si="0"/>
        <v>8.7499999999999975E-6</v>
      </c>
      <c r="C22" s="23">
        <v>35</v>
      </c>
      <c r="D22" s="20">
        <f t="shared" si="1"/>
        <v>8.8019270058129077E-6</v>
      </c>
      <c r="E22">
        <f t="shared" si="2"/>
        <v>5.1927005812910123E-8</v>
      </c>
    </row>
    <row r="23" spans="1:5" x14ac:dyDescent="0.2">
      <c r="A23" s="2">
        <f t="shared" si="3"/>
        <v>0.15</v>
      </c>
      <c r="B23" s="6">
        <f t="shared" si="0"/>
        <v>9.3749999999999992E-6</v>
      </c>
      <c r="C23" s="23">
        <v>37.5</v>
      </c>
      <c r="D23" s="20">
        <f t="shared" si="1"/>
        <v>9.4291261314902289E-6</v>
      </c>
      <c r="E23">
        <f t="shared" si="2"/>
        <v>5.4126131490229705E-8</v>
      </c>
    </row>
    <row r="24" spans="1:5" x14ac:dyDescent="0.2">
      <c r="A24" s="2">
        <f t="shared" si="3"/>
        <v>0.16</v>
      </c>
      <c r="B24" s="6">
        <f t="shared" si="0"/>
        <v>9.9999999999999991E-6</v>
      </c>
      <c r="C24" s="23">
        <v>40</v>
      </c>
      <c r="D24" s="20">
        <f t="shared" si="1"/>
        <v>1.0056124274966123E-5</v>
      </c>
      <c r="E24">
        <f t="shared" si="2"/>
        <v>5.6124274966124027E-8</v>
      </c>
    </row>
    <row r="25" spans="1:5" x14ac:dyDescent="0.2">
      <c r="A25" s="2">
        <f t="shared" si="3"/>
        <v>0.17</v>
      </c>
      <c r="B25" s="6">
        <f t="shared" si="0"/>
        <v>1.0624999999999999E-5</v>
      </c>
      <c r="C25" s="23">
        <v>42.5</v>
      </c>
      <c r="D25" s="20">
        <f t="shared" si="1"/>
        <v>1.0682921500643626E-5</v>
      </c>
      <c r="E25">
        <f t="shared" si="2"/>
        <v>5.7921500643626846E-8</v>
      </c>
    </row>
    <row r="26" spans="1:5" x14ac:dyDescent="0.2">
      <c r="A26" s="2">
        <f t="shared" si="3"/>
        <v>0.18000000000000002</v>
      </c>
      <c r="B26" s="6">
        <f t="shared" si="0"/>
        <v>1.1250000000000001E-5</v>
      </c>
      <c r="C26" s="23">
        <v>45</v>
      </c>
      <c r="D26" s="20">
        <f t="shared" si="1"/>
        <v>1.1309517872906123E-5</v>
      </c>
      <c r="E26">
        <f t="shared" si="2"/>
        <v>5.9517872906122445E-8</v>
      </c>
    </row>
    <row r="27" spans="1:5" x14ac:dyDescent="0.2">
      <c r="A27" s="2">
        <f t="shared" si="3"/>
        <v>0.19000000000000003</v>
      </c>
      <c r="B27" s="6">
        <f t="shared" si="0"/>
        <v>1.1875000000000001E-5</v>
      </c>
      <c r="C27" s="23">
        <v>47.5</v>
      </c>
      <c r="D27" s="20">
        <f t="shared" si="1"/>
        <v>1.193591345611583E-5</v>
      </c>
      <c r="E27">
        <f t="shared" si="2"/>
        <v>6.091345611582945E-8</v>
      </c>
    </row>
    <row r="28" spans="1:5" x14ac:dyDescent="0.2">
      <c r="A28" s="2">
        <f t="shared" si="3"/>
        <v>0.20000000000000004</v>
      </c>
      <c r="B28" s="6">
        <f t="shared" si="0"/>
        <v>1.2500000000000001E-5</v>
      </c>
      <c r="C28" s="23">
        <v>50</v>
      </c>
      <c r="D28" s="20">
        <f t="shared" si="1"/>
        <v>1.2562108314614223E-5</v>
      </c>
      <c r="E28">
        <f t="shared" si="2"/>
        <v>6.210831461422265E-8</v>
      </c>
    </row>
    <row r="29" spans="1:5" x14ac:dyDescent="0.2">
      <c r="A29" s="2">
        <f t="shared" si="3"/>
        <v>0.21000000000000005</v>
      </c>
      <c r="B29" s="6">
        <f t="shared" si="0"/>
        <v>1.3125000000000002E-5</v>
      </c>
      <c r="C29" s="23">
        <v>52.5</v>
      </c>
      <c r="D29" s="20">
        <f t="shared" si="1"/>
        <v>1.3188102512722262E-5</v>
      </c>
      <c r="E29">
        <f t="shared" si="2"/>
        <v>6.3102512722260001E-8</v>
      </c>
    </row>
    <row r="30" spans="1:5" x14ac:dyDescent="0.2">
      <c r="A30" s="2">
        <f t="shared" si="3"/>
        <v>0.22000000000000006</v>
      </c>
      <c r="B30" s="6">
        <f t="shared" si="0"/>
        <v>1.3750000000000002E-5</v>
      </c>
      <c r="C30" s="23">
        <v>55</v>
      </c>
      <c r="D30" s="20">
        <f t="shared" si="1"/>
        <v>1.3813896114740608E-5</v>
      </c>
      <c r="E30">
        <f t="shared" si="2"/>
        <v>6.3896114740606244E-8</v>
      </c>
    </row>
    <row r="31" spans="1:5" x14ac:dyDescent="0.2">
      <c r="A31" s="2">
        <f t="shared" si="3"/>
        <v>0.23000000000000007</v>
      </c>
      <c r="B31" s="6">
        <f t="shared" si="0"/>
        <v>1.4375000000000002E-5</v>
      </c>
      <c r="C31" s="23">
        <v>57.5</v>
      </c>
      <c r="D31" s="20">
        <f t="shared" si="1"/>
        <v>1.4439489184948746E-5</v>
      </c>
      <c r="E31">
        <f t="shared" si="2"/>
        <v>6.448918494874352E-8</v>
      </c>
    </row>
    <row r="32" spans="1:5" x14ac:dyDescent="0.2">
      <c r="A32" s="2">
        <f t="shared" si="3"/>
        <v>0.24000000000000007</v>
      </c>
      <c r="B32" s="6">
        <f t="shared" si="0"/>
        <v>1.5000000000000004E-5</v>
      </c>
      <c r="C32" s="23">
        <v>60</v>
      </c>
      <c r="D32" s="20">
        <f t="shared" si="1"/>
        <v>1.5064881787606298E-5</v>
      </c>
      <c r="E32">
        <f t="shared" si="2"/>
        <v>6.4881787606294438E-8</v>
      </c>
    </row>
    <row r="33" spans="1:5" x14ac:dyDescent="0.2">
      <c r="A33" s="2">
        <f t="shared" si="3"/>
        <v>0.25000000000000006</v>
      </c>
      <c r="B33" s="6">
        <f t="shared" si="0"/>
        <v>1.5625E-5</v>
      </c>
      <c r="C33" s="23">
        <v>62.5</v>
      </c>
      <c r="D33" s="20">
        <f t="shared" si="1"/>
        <v>1.5690073986951718E-5</v>
      </c>
      <c r="E33">
        <f t="shared" si="2"/>
        <v>6.5073986951717636E-8</v>
      </c>
    </row>
    <row r="34" spans="1:5" x14ac:dyDescent="0.2">
      <c r="A34" s="2">
        <f t="shared" si="3"/>
        <v>0.26000000000000006</v>
      </c>
      <c r="B34" s="6">
        <f t="shared" si="0"/>
        <v>1.6250000000000002E-5</v>
      </c>
      <c r="C34" s="23">
        <v>65</v>
      </c>
      <c r="D34" s="20">
        <f t="shared" si="1"/>
        <v>1.6315065847202933E-5</v>
      </c>
      <c r="E34">
        <f t="shared" si="2"/>
        <v>6.506584720293121E-8</v>
      </c>
    </row>
    <row r="35" spans="1:5" x14ac:dyDescent="0.2">
      <c r="A35" s="2">
        <f t="shared" si="3"/>
        <v>0.27000000000000007</v>
      </c>
      <c r="B35" s="6">
        <f t="shared" si="0"/>
        <v>1.6875000000000004E-5</v>
      </c>
      <c r="C35" s="23">
        <v>67.5</v>
      </c>
      <c r="D35" s="20">
        <f t="shared" si="1"/>
        <v>1.6939857432557581E-5</v>
      </c>
      <c r="E35">
        <f t="shared" si="2"/>
        <v>6.4857432557576975E-8</v>
      </c>
    </row>
    <row r="36" spans="1:5" x14ac:dyDescent="0.2">
      <c r="A36" s="2">
        <f t="shared" si="3"/>
        <v>0.28000000000000008</v>
      </c>
      <c r="B36" s="6">
        <f t="shared" si="0"/>
        <v>1.7500000000000002E-5</v>
      </c>
      <c r="C36" s="23">
        <v>70</v>
      </c>
      <c r="D36" s="20">
        <f t="shared" si="1"/>
        <v>1.7564448807192331E-5</v>
      </c>
      <c r="E36">
        <f t="shared" si="2"/>
        <v>6.4448807192329298E-8</v>
      </c>
    </row>
    <row r="37" spans="1:5" x14ac:dyDescent="0.2">
      <c r="A37" s="2">
        <f t="shared" si="3"/>
        <v>0.29000000000000009</v>
      </c>
      <c r="B37" s="6">
        <f t="shared" si="0"/>
        <v>1.8125000000000003E-5</v>
      </c>
      <c r="C37" s="23">
        <v>72.5</v>
      </c>
      <c r="D37" s="20">
        <f t="shared" si="1"/>
        <v>1.8188840035263785E-5</v>
      </c>
      <c r="E37">
        <f t="shared" si="2"/>
        <v>6.3840035263781084E-8</v>
      </c>
    </row>
    <row r="38" spans="1:5" x14ac:dyDescent="0.2">
      <c r="A38" s="2">
        <f t="shared" si="3"/>
        <v>0.3000000000000001</v>
      </c>
      <c r="B38" s="6">
        <f t="shared" si="0"/>
        <v>1.8750000000000005E-5</v>
      </c>
      <c r="C38" s="23">
        <v>75</v>
      </c>
      <c r="D38" s="20">
        <f t="shared" si="1"/>
        <v>1.8813031180907582E-5</v>
      </c>
      <c r="E38">
        <f t="shared" si="2"/>
        <v>6.3031180907576422E-8</v>
      </c>
    </row>
    <row r="39" spans="1:5" x14ac:dyDescent="0.2">
      <c r="A39" s="2">
        <f t="shared" si="3"/>
        <v>0.31000000000000011</v>
      </c>
      <c r="B39" s="6">
        <f t="shared" si="0"/>
        <v>1.9375000000000003E-5</v>
      </c>
      <c r="C39" s="23">
        <v>77.5</v>
      </c>
      <c r="D39" s="20">
        <f t="shared" si="1"/>
        <v>1.9437022308238844E-5</v>
      </c>
      <c r="E39">
        <f t="shared" si="2"/>
        <v>6.2022308238840875E-8</v>
      </c>
    </row>
    <row r="40" spans="1:5" x14ac:dyDescent="0.2">
      <c r="A40" s="2">
        <f t="shared" si="3"/>
        <v>0.32000000000000012</v>
      </c>
      <c r="B40" s="6">
        <f t="shared" si="0"/>
        <v>2.0000000000000005E-5</v>
      </c>
      <c r="C40" s="23">
        <v>80</v>
      </c>
      <c r="D40" s="20">
        <f t="shared" ref="D40:D71" si="4">$E$82*(1-EXP(-$E$83*C40))-$E$84</f>
        <v>2.006081348135239E-5</v>
      </c>
      <c r="E40">
        <f t="shared" si="2"/>
        <v>6.0813481352384765E-8</v>
      </c>
    </row>
    <row r="41" spans="1:5" x14ac:dyDescent="0.2">
      <c r="A41" s="2">
        <f t="shared" si="3"/>
        <v>0.33000000000000013</v>
      </c>
      <c r="B41" s="6">
        <f t="shared" si="0"/>
        <v>2.0625000000000007E-5</v>
      </c>
      <c r="C41" s="23">
        <v>82.5</v>
      </c>
      <c r="D41" s="20">
        <f t="shared" si="4"/>
        <v>2.0684404764322093E-5</v>
      </c>
      <c r="E41">
        <f t="shared" ref="E41:E72" si="5">ABS(B41-D41)</f>
        <v>5.940476432208654E-8</v>
      </c>
    </row>
    <row r="42" spans="1:5" x14ac:dyDescent="0.2">
      <c r="A42" s="2">
        <f t="shared" si="3"/>
        <v>0.34000000000000014</v>
      </c>
      <c r="B42" s="6">
        <f t="shared" si="0"/>
        <v>2.1250000000000005E-5</v>
      </c>
      <c r="C42" s="23">
        <v>85</v>
      </c>
      <c r="D42" s="20">
        <f t="shared" si="4"/>
        <v>2.1307796221201955E-5</v>
      </c>
      <c r="E42">
        <f t="shared" si="5"/>
        <v>5.7796221201949864E-8</v>
      </c>
    </row>
    <row r="43" spans="1:5" x14ac:dyDescent="0.2">
      <c r="A43" s="2">
        <f t="shared" si="3"/>
        <v>0.35000000000000014</v>
      </c>
      <c r="B43" s="6">
        <f t="shared" si="0"/>
        <v>2.1875000000000007E-5</v>
      </c>
      <c r="C43" s="23">
        <v>87.5</v>
      </c>
      <c r="D43" s="20">
        <f t="shared" si="4"/>
        <v>2.1930987916024806E-5</v>
      </c>
      <c r="E43">
        <f t="shared" si="5"/>
        <v>5.598791602479919E-8</v>
      </c>
    </row>
    <row r="44" spans="1:5" x14ac:dyDescent="0.2">
      <c r="A44" s="2">
        <f t="shared" si="3"/>
        <v>0.36000000000000015</v>
      </c>
      <c r="B44" s="6">
        <f t="shared" si="0"/>
        <v>2.2500000000000008E-5</v>
      </c>
      <c r="C44" s="23">
        <v>90</v>
      </c>
      <c r="D44" s="20">
        <f t="shared" si="4"/>
        <v>2.2553979912803179E-5</v>
      </c>
      <c r="E44">
        <f t="shared" si="5"/>
        <v>5.3979912803170838E-8</v>
      </c>
    </row>
    <row r="45" spans="1:5" x14ac:dyDescent="0.2">
      <c r="A45" s="2">
        <f t="shared" si="3"/>
        <v>0.37000000000000016</v>
      </c>
      <c r="B45" s="6">
        <f t="shared" si="0"/>
        <v>2.3125000000000006E-5</v>
      </c>
      <c r="C45" s="23">
        <v>92.5</v>
      </c>
      <c r="D45" s="20">
        <f t="shared" si="4"/>
        <v>2.3176772275529086E-5</v>
      </c>
      <c r="E45">
        <f t="shared" si="5"/>
        <v>5.1772275529079212E-8</v>
      </c>
    </row>
    <row r="46" spans="1:5" x14ac:dyDescent="0.2">
      <c r="A46" s="2">
        <f t="shared" si="3"/>
        <v>0.38000000000000017</v>
      </c>
      <c r="B46" s="6">
        <f t="shared" si="0"/>
        <v>2.3750000000000008E-5</v>
      </c>
      <c r="C46" s="23">
        <v>95</v>
      </c>
      <c r="D46" s="20">
        <f t="shared" si="4"/>
        <v>2.3799365068174242E-5</v>
      </c>
      <c r="E46">
        <f t="shared" si="5"/>
        <v>4.9365068174233646E-8</v>
      </c>
    </row>
    <row r="47" spans="1:5" x14ac:dyDescent="0.2">
      <c r="A47" s="2">
        <f t="shared" si="3"/>
        <v>0.39000000000000018</v>
      </c>
      <c r="B47" s="6">
        <f t="shared" si="0"/>
        <v>2.437500000000001E-5</v>
      </c>
      <c r="C47" s="23">
        <v>97.5</v>
      </c>
      <c r="D47" s="20">
        <f t="shared" si="4"/>
        <v>2.4421758354689618E-5</v>
      </c>
      <c r="E47">
        <f t="shared" si="5"/>
        <v>4.6758354689608103E-8</v>
      </c>
    </row>
    <row r="48" spans="1:5" x14ac:dyDescent="0.2">
      <c r="A48" s="2">
        <f t="shared" si="3"/>
        <v>0.40000000000000019</v>
      </c>
      <c r="B48" s="6">
        <f t="shared" si="0"/>
        <v>2.5000000000000008E-5</v>
      </c>
      <c r="C48" s="23">
        <v>100</v>
      </c>
      <c r="D48" s="20">
        <f t="shared" si="4"/>
        <v>2.504395219900568E-5</v>
      </c>
      <c r="E48">
        <f t="shared" si="5"/>
        <v>4.3952199005671576E-8</v>
      </c>
    </row>
    <row r="49" spans="1:5" x14ac:dyDescent="0.2">
      <c r="A49" s="2">
        <f t="shared" si="3"/>
        <v>0.4100000000000002</v>
      </c>
      <c r="B49" s="6">
        <f t="shared" si="0"/>
        <v>2.562500000000001E-5</v>
      </c>
      <c r="C49" s="23">
        <v>102.5</v>
      </c>
      <c r="D49" s="20">
        <f t="shared" si="4"/>
        <v>2.5665946665032581E-5</v>
      </c>
      <c r="E49">
        <f t="shared" si="5"/>
        <v>4.0946665032571042E-8</v>
      </c>
    </row>
    <row r="50" spans="1:5" x14ac:dyDescent="0.2">
      <c r="A50" s="2">
        <f t="shared" si="3"/>
        <v>0.42000000000000021</v>
      </c>
      <c r="B50" s="6">
        <f t="shared" si="0"/>
        <v>2.6250000000000011E-5</v>
      </c>
      <c r="C50" s="23">
        <v>105</v>
      </c>
      <c r="D50" s="20">
        <f t="shared" si="4"/>
        <v>2.628774181665996E-5</v>
      </c>
      <c r="E50">
        <f t="shared" si="5"/>
        <v>3.7741816659948505E-8</v>
      </c>
    </row>
    <row r="51" spans="1:5" x14ac:dyDescent="0.2">
      <c r="A51" s="2">
        <f t="shared" si="3"/>
        <v>0.43000000000000022</v>
      </c>
      <c r="B51" s="6">
        <f t="shared" si="0"/>
        <v>2.687500000000001E-5</v>
      </c>
      <c r="C51" s="23">
        <v>107.5</v>
      </c>
      <c r="D51" s="20">
        <f t="shared" si="4"/>
        <v>2.6909337717756723E-5</v>
      </c>
      <c r="E51">
        <f t="shared" si="5"/>
        <v>3.4337717756713988E-8</v>
      </c>
    </row>
    <row r="52" spans="1:5" x14ac:dyDescent="0.2">
      <c r="A52" s="2">
        <f t="shared" si="3"/>
        <v>0.44000000000000022</v>
      </c>
      <c r="B52" s="6">
        <f t="shared" si="0"/>
        <v>2.7500000000000011E-5</v>
      </c>
      <c r="C52" s="23">
        <v>110</v>
      </c>
      <c r="D52" s="20">
        <f t="shared" si="4"/>
        <v>2.7530734432171477E-5</v>
      </c>
      <c r="E52">
        <f t="shared" si="5"/>
        <v>3.0734432171465668E-8</v>
      </c>
    </row>
    <row r="53" spans="1:5" x14ac:dyDescent="0.2">
      <c r="A53" s="2">
        <f t="shared" si="3"/>
        <v>0.45000000000000023</v>
      </c>
      <c r="B53" s="6">
        <f t="shared" si="0"/>
        <v>2.8125000000000013E-5</v>
      </c>
      <c r="C53" s="23">
        <v>112.5</v>
      </c>
      <c r="D53" s="20">
        <f t="shared" si="4"/>
        <v>2.8151932023732516E-5</v>
      </c>
      <c r="E53">
        <f t="shared" si="5"/>
        <v>2.6932023732503422E-8</v>
      </c>
    </row>
    <row r="54" spans="1:5" x14ac:dyDescent="0.2">
      <c r="A54" s="2">
        <f t="shared" si="3"/>
        <v>0.46000000000000024</v>
      </c>
      <c r="B54" s="6">
        <f t="shared" si="0"/>
        <v>2.8750000000000011E-5</v>
      </c>
      <c r="C54" s="23">
        <v>115</v>
      </c>
      <c r="D54" s="20">
        <f t="shared" si="4"/>
        <v>2.8772930556247637E-5</v>
      </c>
      <c r="E54">
        <f t="shared" si="5"/>
        <v>2.2930556247625542E-8</v>
      </c>
    </row>
    <row r="55" spans="1:5" x14ac:dyDescent="0.2">
      <c r="A55" s="2">
        <f t="shared" si="3"/>
        <v>0.47000000000000025</v>
      </c>
      <c r="B55" s="6">
        <f t="shared" si="0"/>
        <v>2.9375000000000013E-5</v>
      </c>
      <c r="C55" s="23">
        <v>117.5</v>
      </c>
      <c r="D55" s="20">
        <f t="shared" si="4"/>
        <v>2.9393730093504097E-5</v>
      </c>
      <c r="E55">
        <f t="shared" si="5"/>
        <v>1.8730093504084689E-8</v>
      </c>
    </row>
    <row r="56" spans="1:5" x14ac:dyDescent="0.2">
      <c r="A56" s="2">
        <f t="shared" si="3"/>
        <v>0.48000000000000026</v>
      </c>
      <c r="B56" s="6">
        <f t="shared" si="0"/>
        <v>3.0000000000000014E-5</v>
      </c>
      <c r="C56" s="23">
        <v>120</v>
      </c>
      <c r="D56" s="20">
        <f t="shared" si="4"/>
        <v>3.0014330699268653E-5</v>
      </c>
      <c r="E56">
        <f t="shared" si="5"/>
        <v>1.4330699268638714E-8</v>
      </c>
    </row>
    <row r="57" spans="1:5" x14ac:dyDescent="0.2">
      <c r="A57" s="2">
        <f t="shared" si="3"/>
        <v>0.49000000000000027</v>
      </c>
      <c r="B57" s="6">
        <f t="shared" si="0"/>
        <v>3.0625000000000013E-5</v>
      </c>
      <c r="C57" s="23">
        <v>122.5</v>
      </c>
      <c r="D57" s="20">
        <f t="shared" si="4"/>
        <v>3.0634732437287746E-5</v>
      </c>
      <c r="E57">
        <f t="shared" si="5"/>
        <v>9.7324372877336191E-9</v>
      </c>
    </row>
    <row r="58" spans="1:5" x14ac:dyDescent="0.2">
      <c r="A58" s="2">
        <f t="shared" si="3"/>
        <v>0.50000000000000022</v>
      </c>
      <c r="B58" s="6">
        <f t="shared" si="0"/>
        <v>3.1250000000000007E-5</v>
      </c>
      <c r="C58" s="23">
        <v>125</v>
      </c>
      <c r="D58" s="20">
        <f t="shared" si="4"/>
        <v>3.1254935371287535E-5</v>
      </c>
      <c r="E58">
        <f t="shared" si="5"/>
        <v>4.9353712875272729E-9</v>
      </c>
    </row>
    <row r="59" spans="1:5" x14ac:dyDescent="0.2">
      <c r="A59" s="2">
        <f t="shared" si="3"/>
        <v>0.51000000000000023</v>
      </c>
      <c r="B59" s="6">
        <f t="shared" si="0"/>
        <v>3.1875000000000009E-5</v>
      </c>
      <c r="C59" s="23">
        <v>127.5</v>
      </c>
      <c r="D59" s="20">
        <f t="shared" si="4"/>
        <v>3.1874939564973207E-5</v>
      </c>
      <c r="E59">
        <f t="shared" si="5"/>
        <v>6.0435026801768446E-11</v>
      </c>
    </row>
    <row r="60" spans="1:5" x14ac:dyDescent="0.2">
      <c r="A60" s="2">
        <f t="shared" si="3"/>
        <v>0.52000000000000024</v>
      </c>
      <c r="B60" s="6">
        <f t="shared" si="0"/>
        <v>3.2500000000000011E-5</v>
      </c>
      <c r="C60" s="23">
        <v>130</v>
      </c>
      <c r="D60" s="20">
        <f t="shared" si="4"/>
        <v>3.2494745082030088E-5</v>
      </c>
      <c r="E60">
        <f t="shared" si="5"/>
        <v>5.2549179699226244E-9</v>
      </c>
    </row>
    <row r="61" spans="1:5" x14ac:dyDescent="0.2">
      <c r="A61" s="2">
        <f t="shared" si="3"/>
        <v>0.53000000000000025</v>
      </c>
      <c r="B61" s="6">
        <f t="shared" si="0"/>
        <v>3.3125000000000012E-5</v>
      </c>
      <c r="C61" s="23">
        <v>132.5</v>
      </c>
      <c r="D61" s="20">
        <f t="shared" si="4"/>
        <v>3.3114351986123003E-5</v>
      </c>
      <c r="E61">
        <f t="shared" si="5"/>
        <v>1.0648013877009388E-8</v>
      </c>
    </row>
    <row r="62" spans="1:5" x14ac:dyDescent="0.2">
      <c r="A62" s="2">
        <f t="shared" si="3"/>
        <v>0.54000000000000026</v>
      </c>
      <c r="B62" s="6">
        <f t="shared" si="0"/>
        <v>3.3750000000000014E-5</v>
      </c>
      <c r="C62" s="23">
        <v>135</v>
      </c>
      <c r="D62" s="20">
        <f t="shared" si="4"/>
        <v>3.3733760340896022E-5</v>
      </c>
      <c r="E62">
        <f t="shared" si="5"/>
        <v>1.6239659103991849E-8</v>
      </c>
    </row>
    <row r="63" spans="1:5" x14ac:dyDescent="0.2">
      <c r="A63" s="2">
        <f t="shared" si="3"/>
        <v>0.55000000000000027</v>
      </c>
      <c r="B63" s="6">
        <f t="shared" si="0"/>
        <v>3.4375000000000016E-5</v>
      </c>
      <c r="C63" s="23">
        <v>137.5</v>
      </c>
      <c r="D63" s="20">
        <f t="shared" si="4"/>
        <v>3.4352970209973355E-5</v>
      </c>
      <c r="E63">
        <f t="shared" si="5"/>
        <v>2.2029790026661022E-8</v>
      </c>
    </row>
    <row r="64" spans="1:5" x14ac:dyDescent="0.2">
      <c r="A64" s="2">
        <f t="shared" si="3"/>
        <v>0.56000000000000028</v>
      </c>
      <c r="B64" s="6">
        <f t="shared" si="0"/>
        <v>3.500000000000001E-5</v>
      </c>
      <c r="C64" s="23">
        <v>140</v>
      </c>
      <c r="D64" s="20">
        <f t="shared" si="4"/>
        <v>3.4971981656958481E-5</v>
      </c>
      <c r="E64">
        <f t="shared" si="5"/>
        <v>2.8018343041529741E-8</v>
      </c>
    </row>
    <row r="65" spans="1:5" x14ac:dyDescent="0.2">
      <c r="A65" s="2">
        <f t="shared" si="3"/>
        <v>0.57000000000000028</v>
      </c>
      <c r="B65" s="6">
        <f t="shared" si="0"/>
        <v>3.5625000000000012E-5</v>
      </c>
      <c r="C65" s="23">
        <v>142.5</v>
      </c>
      <c r="D65" s="20">
        <f t="shared" si="4"/>
        <v>3.5590794745434579E-5</v>
      </c>
      <c r="E65">
        <f t="shared" si="5"/>
        <v>3.4205254565432849E-8</v>
      </c>
    </row>
    <row r="66" spans="1:5" x14ac:dyDescent="0.2">
      <c r="A66" s="2">
        <f t="shared" si="3"/>
        <v>0.58000000000000029</v>
      </c>
      <c r="B66" s="6">
        <f t="shared" si="0"/>
        <v>3.6250000000000014E-5</v>
      </c>
      <c r="C66" s="23">
        <v>145</v>
      </c>
      <c r="D66" s="20">
        <f t="shared" si="4"/>
        <v>3.620940953896452E-5</v>
      </c>
      <c r="E66">
        <f t="shared" si="5"/>
        <v>4.0590461035493327E-8</v>
      </c>
    </row>
    <row r="67" spans="1:5" x14ac:dyDescent="0.2">
      <c r="A67" s="2">
        <f t="shared" si="3"/>
        <v>0.5900000000000003</v>
      </c>
      <c r="B67" s="6">
        <f t="shared" si="0"/>
        <v>3.6875000000000015E-5</v>
      </c>
      <c r="C67" s="23">
        <v>147.5</v>
      </c>
      <c r="D67" s="20">
        <f t="shared" si="4"/>
        <v>3.6827826101090446E-5</v>
      </c>
      <c r="E67">
        <f t="shared" si="5"/>
        <v>4.7173898909569519E-8</v>
      </c>
    </row>
    <row r="68" spans="1:5" x14ac:dyDescent="0.2">
      <c r="A68" s="2">
        <f t="shared" si="3"/>
        <v>0.60000000000000031</v>
      </c>
      <c r="B68" s="6">
        <f t="shared" si="0"/>
        <v>3.7500000000000017E-5</v>
      </c>
      <c r="C68" s="23">
        <v>150</v>
      </c>
      <c r="D68" s="20">
        <f t="shared" si="4"/>
        <v>3.7446044495334629E-5</v>
      </c>
      <c r="E68">
        <f t="shared" si="5"/>
        <v>5.3955504665387775E-8</v>
      </c>
    </row>
    <row r="69" spans="1:5" x14ac:dyDescent="0.2">
      <c r="A69" s="2">
        <f t="shared" si="3"/>
        <v>0.61000000000000032</v>
      </c>
      <c r="B69" s="6">
        <f t="shared" si="0"/>
        <v>3.8125000000000019E-5</v>
      </c>
      <c r="C69" s="23">
        <v>152.5</v>
      </c>
      <c r="D69" s="20">
        <f t="shared" si="4"/>
        <v>3.8064064785198832E-5</v>
      </c>
      <c r="E69">
        <f t="shared" si="5"/>
        <v>6.0935214801186195E-8</v>
      </c>
    </row>
    <row r="70" spans="1:5" x14ac:dyDescent="0.2">
      <c r="A70" s="2">
        <f t="shared" si="3"/>
        <v>0.62000000000000033</v>
      </c>
      <c r="B70" s="6">
        <f t="shared" si="0"/>
        <v>3.8750000000000014E-5</v>
      </c>
      <c r="C70" s="23">
        <v>155</v>
      </c>
      <c r="D70" s="20">
        <f t="shared" si="4"/>
        <v>3.8681887034164299E-5</v>
      </c>
      <c r="E70">
        <f t="shared" si="5"/>
        <v>6.811296583571463E-8</v>
      </c>
    </row>
    <row r="71" spans="1:5" x14ac:dyDescent="0.2">
      <c r="A71" s="2">
        <f t="shared" si="3"/>
        <v>0.63000000000000034</v>
      </c>
      <c r="B71" s="6">
        <f t="shared" si="0"/>
        <v>3.9375000000000015E-5</v>
      </c>
      <c r="C71" s="23">
        <v>157.5</v>
      </c>
      <c r="D71" s="20">
        <f t="shared" si="4"/>
        <v>3.929951130569218E-5</v>
      </c>
      <c r="E71">
        <f t="shared" si="5"/>
        <v>7.5488694307834878E-8</v>
      </c>
    </row>
    <row r="72" spans="1:5" x14ac:dyDescent="0.2">
      <c r="A72" s="2">
        <f t="shared" si="3"/>
        <v>0.64000000000000035</v>
      </c>
      <c r="B72" s="6">
        <f t="shared" si="0"/>
        <v>4.0000000000000017E-5</v>
      </c>
      <c r="C72" s="23">
        <v>160</v>
      </c>
      <c r="D72" s="20">
        <f t="shared" ref="D72:D80" si="6">$E$82*(1-EXP(-$E$83*C72))-$E$84</f>
        <v>3.99169376632229E-5</v>
      </c>
      <c r="E72">
        <f t="shared" si="5"/>
        <v>8.3062336777117002E-8</v>
      </c>
    </row>
    <row r="73" spans="1:5" x14ac:dyDescent="0.2">
      <c r="A73" s="2">
        <f t="shared" si="3"/>
        <v>0.65000000000000036</v>
      </c>
      <c r="B73" s="6">
        <f t="shared" si="0"/>
        <v>4.0625000000000018E-5</v>
      </c>
      <c r="C73" s="23">
        <v>162.5</v>
      </c>
      <c r="D73" s="20">
        <f t="shared" si="6"/>
        <v>4.0534166170177236E-5</v>
      </c>
      <c r="E73">
        <f t="shared" ref="E73:E80" si="7">ABS(B73-D73)</f>
        <v>9.0833829822782228E-8</v>
      </c>
    </row>
    <row r="74" spans="1:5" x14ac:dyDescent="0.2">
      <c r="A74" s="2">
        <f t="shared" ref="A74:A80" si="8">A73+0.8/80</f>
        <v>0.66000000000000036</v>
      </c>
      <c r="B74" s="6">
        <f t="shared" si="0"/>
        <v>4.125000000000002E-5</v>
      </c>
      <c r="C74" s="23">
        <v>165</v>
      </c>
      <c r="D74" s="20">
        <f t="shared" si="6"/>
        <v>4.1151196889954792E-5</v>
      </c>
      <c r="E74">
        <f t="shared" si="7"/>
        <v>9.8803110045227605E-8</v>
      </c>
    </row>
    <row r="75" spans="1:5" x14ac:dyDescent="0.2">
      <c r="A75" s="2">
        <f t="shared" si="8"/>
        <v>0.67000000000000037</v>
      </c>
      <c r="B75" s="6">
        <f t="shared" si="0"/>
        <v>4.1875000000000022E-5</v>
      </c>
      <c r="C75" s="23">
        <v>167.5</v>
      </c>
      <c r="D75" s="20">
        <f t="shared" si="6"/>
        <v>4.176802988593552E-5</v>
      </c>
      <c r="E75">
        <f t="shared" si="7"/>
        <v>1.0697011406450135E-7</v>
      </c>
    </row>
    <row r="76" spans="1:5" x14ac:dyDescent="0.2">
      <c r="A76" s="2">
        <f t="shared" si="8"/>
        <v>0.68000000000000038</v>
      </c>
      <c r="B76" s="6">
        <f t="shared" si="0"/>
        <v>4.2500000000000017E-5</v>
      </c>
      <c r="C76" s="23">
        <v>170</v>
      </c>
      <c r="D76" s="20">
        <f t="shared" si="6"/>
        <v>4.238466522147865E-5</v>
      </c>
      <c r="E76">
        <f t="shared" si="7"/>
        <v>1.1533477852136671E-7</v>
      </c>
    </row>
    <row r="77" spans="1:5" x14ac:dyDescent="0.2">
      <c r="A77" s="2">
        <f t="shared" si="8"/>
        <v>0.69000000000000039</v>
      </c>
      <c r="B77" s="6">
        <f t="shared" si="0"/>
        <v>4.3125000000000018E-5</v>
      </c>
      <c r="C77" s="23">
        <v>172.5</v>
      </c>
      <c r="D77" s="20">
        <f t="shared" si="6"/>
        <v>4.3001102959923536E-5</v>
      </c>
      <c r="E77">
        <f t="shared" si="7"/>
        <v>1.2389704007648205E-7</v>
      </c>
    </row>
    <row r="78" spans="1:5" x14ac:dyDescent="0.2">
      <c r="A78" s="2">
        <f t="shared" si="8"/>
        <v>0.7000000000000004</v>
      </c>
      <c r="B78" s="6">
        <f t="shared" si="0"/>
        <v>4.375000000000002E-5</v>
      </c>
      <c r="C78" s="23">
        <v>175</v>
      </c>
      <c r="D78" s="20">
        <f t="shared" si="6"/>
        <v>4.3617343164588806E-5</v>
      </c>
      <c r="E78">
        <f t="shared" si="7"/>
        <v>1.3265683541121399E-7</v>
      </c>
    </row>
    <row r="79" spans="1:5" x14ac:dyDescent="0.2">
      <c r="A79" s="2">
        <f t="shared" si="8"/>
        <v>0.71000000000000041</v>
      </c>
      <c r="B79" s="6">
        <f t="shared" si="0"/>
        <v>4.4375000000000022E-5</v>
      </c>
      <c r="C79" s="23">
        <v>177.5</v>
      </c>
      <c r="D79" s="20">
        <f t="shared" si="6"/>
        <v>4.4233385898772994E-5</v>
      </c>
      <c r="E79">
        <f t="shared" si="7"/>
        <v>1.4161410122702755E-7</v>
      </c>
    </row>
    <row r="80" spans="1:5" x14ac:dyDescent="0.2">
      <c r="A80" s="2">
        <f t="shared" si="8"/>
        <v>0.72000000000000042</v>
      </c>
      <c r="B80" s="6">
        <f t="shared" si="0"/>
        <v>4.5000000000000023E-5</v>
      </c>
      <c r="C80" s="23">
        <v>180</v>
      </c>
      <c r="D80" s="20">
        <f t="shared" si="6"/>
        <v>4.4849231225754334E-5</v>
      </c>
      <c r="E80">
        <f t="shared" si="7"/>
        <v>1.5076877424568944E-7</v>
      </c>
    </row>
    <row r="81" spans="1:11" x14ac:dyDescent="0.2">
      <c r="D81" s="5" t="s">
        <v>15</v>
      </c>
      <c r="E81" s="16">
        <f>SUM(E8:E80)</f>
        <v>3.7185502291978602E-6</v>
      </c>
    </row>
    <row r="82" spans="1:11" ht="15.75" x14ac:dyDescent="0.3">
      <c r="D82" s="5" t="s">
        <v>40</v>
      </c>
      <c r="E82" s="15">
        <v>1.9660834179061905E-3</v>
      </c>
      <c r="I82" s="5" t="s">
        <v>46</v>
      </c>
      <c r="J82" s="20">
        <v>1.0000000000000001E-5</v>
      </c>
    </row>
    <row r="83" spans="1:11" ht="15.75" x14ac:dyDescent="0.3">
      <c r="D83" s="10" t="s">
        <v>16</v>
      </c>
      <c r="E83" s="15">
        <v>1.2819814445037326E-4</v>
      </c>
      <c r="I83" s="5" t="s">
        <v>47</v>
      </c>
      <c r="J83" s="20">
        <f>J82</f>
        <v>1.0000000000000001E-5</v>
      </c>
      <c r="K83" s="4" t="s">
        <v>48</v>
      </c>
    </row>
    <row r="84" spans="1:11" x14ac:dyDescent="0.2">
      <c r="A84" s="4"/>
      <c r="B84" s="4"/>
      <c r="D84" s="5" t="s">
        <v>45</v>
      </c>
      <c r="E84" s="22">
        <v>0</v>
      </c>
    </row>
    <row r="85" spans="1:11" ht="15.75" x14ac:dyDescent="0.3">
      <c r="D85" s="5" t="s">
        <v>18</v>
      </c>
      <c r="E85" s="13">
        <f>E83*E82</f>
        <v>2.5204824601022139E-7</v>
      </c>
    </row>
    <row r="88" spans="1:11" x14ac:dyDescent="0.2">
      <c r="A88" s="3" t="s">
        <v>20</v>
      </c>
    </row>
    <row r="89" spans="1:11" ht="12.75" customHeight="1" x14ac:dyDescent="0.2">
      <c r="A89" s="24" t="s">
        <v>30</v>
      </c>
      <c r="B89" s="24"/>
      <c r="C89" s="24"/>
      <c r="D89" s="24"/>
      <c r="E89" s="24"/>
      <c r="F89" s="24"/>
      <c r="G89" s="24"/>
      <c r="H89" s="24"/>
      <c r="I89" s="24"/>
    </row>
    <row r="90" spans="1:11" x14ac:dyDescent="0.2">
      <c r="A90" s="24"/>
      <c r="B90" s="24"/>
      <c r="C90" s="24"/>
      <c r="D90" s="24"/>
      <c r="E90" s="24"/>
      <c r="F90" s="24"/>
      <c r="G90" s="24"/>
      <c r="H90" s="24"/>
      <c r="I90" s="24"/>
    </row>
    <row r="91" spans="1:11" x14ac:dyDescent="0.2">
      <c r="A91" s="24"/>
      <c r="B91" s="24"/>
      <c r="C91" s="24"/>
      <c r="D91" s="24"/>
      <c r="E91" s="24"/>
      <c r="F91" s="24"/>
      <c r="G91" s="24"/>
      <c r="H91" s="24"/>
      <c r="I91" s="24"/>
    </row>
    <row r="92" spans="1:11" x14ac:dyDescent="0.2">
      <c r="A92" s="19"/>
      <c r="B92" s="19"/>
      <c r="C92" s="19"/>
      <c r="D92" s="19"/>
      <c r="E92" s="19"/>
      <c r="F92" s="19"/>
      <c r="G92" s="19"/>
      <c r="H92" s="19"/>
    </row>
    <row r="93" spans="1:11" ht="12.75" customHeight="1" x14ac:dyDescent="0.2">
      <c r="A93" s="24" t="s">
        <v>41</v>
      </c>
      <c r="B93" s="24"/>
      <c r="C93" s="24"/>
      <c r="D93" s="24"/>
      <c r="E93" s="24"/>
      <c r="F93" s="24"/>
      <c r="G93" s="24"/>
      <c r="H93" s="24"/>
      <c r="I93" s="24"/>
    </row>
    <row r="94" spans="1:11" x14ac:dyDescent="0.2">
      <c r="A94" s="24"/>
      <c r="B94" s="24"/>
      <c r="C94" s="24"/>
      <c r="D94" s="24"/>
      <c r="E94" s="24"/>
      <c r="F94" s="24"/>
      <c r="G94" s="24"/>
      <c r="H94" s="24"/>
      <c r="I94" s="24"/>
    </row>
    <row r="95" spans="1:11" ht="12.75" customHeight="1" x14ac:dyDescent="0.2">
      <c r="A95" s="24"/>
      <c r="B95" s="24"/>
      <c r="C95" s="24"/>
      <c r="D95" s="24"/>
      <c r="E95" s="24"/>
      <c r="F95" s="24"/>
      <c r="G95" s="24"/>
      <c r="H95" s="24"/>
      <c r="I95" s="24"/>
    </row>
    <row r="96" spans="1:11" x14ac:dyDescent="0.2">
      <c r="A96" s="19"/>
      <c r="B96" s="19"/>
      <c r="C96" s="19"/>
      <c r="D96" s="19"/>
      <c r="E96" s="19"/>
      <c r="F96" s="19"/>
      <c r="G96" s="19"/>
      <c r="H96" s="19"/>
    </row>
    <row r="97" spans="1:9" ht="15.75" x14ac:dyDescent="0.2">
      <c r="A97" s="28" t="s">
        <v>32</v>
      </c>
      <c r="B97" s="28"/>
      <c r="C97" s="28"/>
      <c r="D97" s="28"/>
      <c r="E97" s="28"/>
      <c r="F97" s="28"/>
      <c r="G97" s="28"/>
      <c r="H97" s="28"/>
    </row>
    <row r="98" spans="1:9" ht="12.75" customHeight="1" x14ac:dyDescent="0.2">
      <c r="A98" s="19"/>
      <c r="B98" s="24" t="s">
        <v>33</v>
      </c>
      <c r="C98" s="24"/>
      <c r="D98" s="24"/>
      <c r="E98" s="24"/>
      <c r="F98" s="24"/>
      <c r="G98" s="24"/>
      <c r="H98" s="24"/>
      <c r="I98" s="24"/>
    </row>
    <row r="99" spans="1:9" x14ac:dyDescent="0.2">
      <c r="A99" s="19"/>
      <c r="B99" s="24"/>
      <c r="C99" s="24"/>
      <c r="D99" s="24"/>
      <c r="E99" s="24"/>
      <c r="F99" s="24"/>
      <c r="G99" s="24"/>
      <c r="H99" s="24"/>
      <c r="I99" s="24"/>
    </row>
    <row r="100" spans="1:9" ht="12.75" customHeight="1" x14ac:dyDescent="0.2">
      <c r="A100" s="19"/>
      <c r="B100" s="24"/>
      <c r="C100" s="24"/>
      <c r="D100" s="24"/>
      <c r="E100" s="24"/>
      <c r="F100" s="24"/>
      <c r="G100" s="24"/>
      <c r="H100" s="24"/>
      <c r="I100" s="24"/>
    </row>
    <row r="101" spans="1:9" x14ac:dyDescent="0.2">
      <c r="A101" s="19"/>
      <c r="B101" s="24"/>
      <c r="C101" s="24"/>
      <c r="D101" s="24"/>
      <c r="E101" s="24"/>
      <c r="F101" s="24"/>
      <c r="G101" s="24"/>
      <c r="H101" s="24"/>
      <c r="I101" s="24"/>
    </row>
    <row r="102" spans="1:9" x14ac:dyDescent="0.2">
      <c r="A102" s="19"/>
      <c r="B102" s="24"/>
      <c r="C102" s="24"/>
      <c r="D102" s="24"/>
      <c r="E102" s="24"/>
      <c r="F102" s="24"/>
      <c r="G102" s="24"/>
      <c r="H102" s="24"/>
      <c r="I102" s="24"/>
    </row>
    <row r="103" spans="1:9" x14ac:dyDescent="0.2">
      <c r="A103" s="19"/>
      <c r="B103" s="24"/>
      <c r="C103" s="24"/>
      <c r="D103" s="24"/>
      <c r="E103" s="24"/>
      <c r="F103" s="24"/>
      <c r="G103" s="24"/>
      <c r="H103" s="24"/>
      <c r="I103" s="24"/>
    </row>
    <row r="104" spans="1:9" x14ac:dyDescent="0.2">
      <c r="A104" s="19"/>
      <c r="B104" s="24"/>
      <c r="C104" s="24"/>
      <c r="D104" s="24"/>
      <c r="E104" s="24"/>
      <c r="F104" s="24"/>
      <c r="G104" s="24"/>
      <c r="H104" s="24"/>
      <c r="I104" s="24"/>
    </row>
    <row r="105" spans="1:9" x14ac:dyDescent="0.2">
      <c r="A105" s="19"/>
      <c r="B105" s="19"/>
      <c r="C105" s="19"/>
      <c r="D105" s="19"/>
      <c r="E105" s="19"/>
      <c r="F105" s="19"/>
      <c r="G105" s="19"/>
      <c r="H105" s="19"/>
      <c r="I105" s="19"/>
    </row>
    <row r="106" spans="1:9" x14ac:dyDescent="0.2">
      <c r="A106" s="24" t="s">
        <v>43</v>
      </c>
      <c r="B106" s="24"/>
      <c r="C106" s="24"/>
      <c r="D106" s="24"/>
      <c r="E106" s="24"/>
      <c r="F106" s="24"/>
      <c r="G106" s="24"/>
      <c r="H106" s="24"/>
      <c r="I106" s="24"/>
    </row>
    <row r="107" spans="1:9" x14ac:dyDescent="0.2">
      <c r="A107" s="24"/>
      <c r="B107" s="24"/>
      <c r="C107" s="24"/>
      <c r="D107" s="24"/>
      <c r="E107" s="24"/>
      <c r="F107" s="24"/>
      <c r="G107" s="24"/>
      <c r="H107" s="24"/>
      <c r="I107" s="24"/>
    </row>
    <row r="108" spans="1:9" ht="18" customHeight="1" x14ac:dyDescent="0.2">
      <c r="A108" s="24"/>
      <c r="B108" s="24"/>
      <c r="C108" s="24"/>
      <c r="D108" s="24"/>
      <c r="E108" s="24"/>
      <c r="F108" s="24"/>
      <c r="G108" s="24"/>
      <c r="H108" s="24"/>
      <c r="I108" s="24"/>
    </row>
    <row r="109" spans="1:9" x14ac:dyDescent="0.2">
      <c r="A109" s="19"/>
      <c r="B109" s="19"/>
      <c r="C109" s="19"/>
      <c r="D109" s="19"/>
      <c r="E109" s="19"/>
      <c r="F109" s="19"/>
      <c r="G109" s="19"/>
      <c r="H109" s="19"/>
      <c r="I109" s="19"/>
    </row>
    <row r="110" spans="1:9" ht="12.75" customHeight="1" x14ac:dyDescent="0.2">
      <c r="A110" s="24" t="s">
        <v>39</v>
      </c>
      <c r="B110" s="24"/>
      <c r="C110" s="24"/>
      <c r="D110" s="24"/>
      <c r="E110" s="24"/>
      <c r="F110" s="24"/>
      <c r="G110" s="24"/>
      <c r="H110" s="24"/>
      <c r="I110" s="24"/>
    </row>
    <row r="111" spans="1:9" x14ac:dyDescent="0.2">
      <c r="A111" s="24"/>
      <c r="B111" s="24"/>
      <c r="C111" s="24"/>
      <c r="D111" s="24"/>
      <c r="E111" s="24"/>
      <c r="F111" s="24"/>
      <c r="G111" s="24"/>
      <c r="H111" s="24"/>
      <c r="I111" s="24"/>
    </row>
  </sheetData>
  <mergeCells count="7">
    <mergeCell ref="A110:I111"/>
    <mergeCell ref="H1:L1"/>
    <mergeCell ref="A89:I91"/>
    <mergeCell ref="A93:I95"/>
    <mergeCell ref="A97:H97"/>
    <mergeCell ref="B98:I104"/>
    <mergeCell ref="A106:I108"/>
  </mergeCells>
  <pageMargins left="0.75" right="0.75" top="1" bottom="1" header="0.5" footer="0.5"/>
  <pageSetup orientation="landscape" horizontalDpi="4294967293"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71"/>
  <sheetViews>
    <sheetView topLeftCell="A16" zoomScaleNormal="100" workbookViewId="0">
      <selection activeCell="E3" sqref="E3"/>
    </sheetView>
  </sheetViews>
  <sheetFormatPr defaultRowHeight="12.75" x14ac:dyDescent="0.2"/>
  <cols>
    <col min="1" max="1" width="11" bestFit="1" customWidth="1"/>
    <col min="2" max="2" width="14.42578125" bestFit="1" customWidth="1"/>
    <col min="3" max="3" width="9.28515625" bestFit="1" customWidth="1"/>
    <col min="4" max="4" width="14.42578125" bestFit="1" customWidth="1"/>
    <col min="5" max="6" width="12.42578125" customWidth="1"/>
    <col min="13" max="13" width="6.140625" customWidth="1"/>
  </cols>
  <sheetData>
    <row r="1" spans="1:22" x14ac:dyDescent="0.2">
      <c r="A1" s="3" t="s">
        <v>0</v>
      </c>
    </row>
    <row r="2" spans="1:22" x14ac:dyDescent="0.2">
      <c r="D2" s="1" t="s">
        <v>3</v>
      </c>
      <c r="E2" s="2">
        <f>(50*10^-6)</f>
        <v>4.9999999999999996E-5</v>
      </c>
      <c r="F2" t="s">
        <v>1</v>
      </c>
    </row>
    <row r="3" spans="1:22" x14ac:dyDescent="0.2">
      <c r="D3" s="1" t="s">
        <v>2</v>
      </c>
      <c r="E3" s="2">
        <f>'single run, 600 nmol'!E3</f>
        <v>0.8</v>
      </c>
      <c r="G3" s="5" t="s">
        <v>19</v>
      </c>
      <c r="H3" s="27" t="s">
        <v>42</v>
      </c>
      <c r="I3" s="27"/>
      <c r="J3" s="27"/>
      <c r="K3" s="27"/>
      <c r="L3" s="27"/>
    </row>
    <row r="4" spans="1:22" x14ac:dyDescent="0.2">
      <c r="D4" s="5" t="s">
        <v>4</v>
      </c>
      <c r="E4" s="6">
        <f>E3/E2</f>
        <v>16000.000000000002</v>
      </c>
    </row>
    <row r="5" spans="1:22" x14ac:dyDescent="0.2">
      <c r="F5" s="20"/>
      <c r="N5" s="3" t="s">
        <v>20</v>
      </c>
    </row>
    <row r="6" spans="1:22" ht="12.75" customHeight="1" x14ac:dyDescent="0.2">
      <c r="A6" s="1"/>
      <c r="B6" t="s">
        <v>7</v>
      </c>
      <c r="C6" s="20"/>
      <c r="D6" s="20"/>
      <c r="E6" s="20"/>
      <c r="F6" s="20"/>
      <c r="N6" s="24" t="s">
        <v>30</v>
      </c>
      <c r="O6" s="24"/>
      <c r="P6" s="24"/>
      <c r="Q6" s="24"/>
      <c r="R6" s="24"/>
      <c r="S6" s="24"/>
      <c r="T6" s="24"/>
      <c r="U6" s="24"/>
    </row>
    <row r="7" spans="1:22" ht="15.75" x14ac:dyDescent="0.3">
      <c r="A7" s="7" t="s">
        <v>5</v>
      </c>
      <c r="B7" s="9" t="s">
        <v>26</v>
      </c>
      <c r="C7" s="7" t="s">
        <v>8</v>
      </c>
      <c r="E7" s="9" t="s">
        <v>22</v>
      </c>
      <c r="F7" s="9" t="s">
        <v>23</v>
      </c>
      <c r="N7" s="24"/>
      <c r="O7" s="24"/>
      <c r="P7" s="24"/>
      <c r="Q7" s="24"/>
      <c r="R7" s="24"/>
      <c r="S7" s="24"/>
      <c r="T7" s="24"/>
      <c r="U7" s="24"/>
    </row>
    <row r="8" spans="1:22" x14ac:dyDescent="0.2">
      <c r="A8" s="2">
        <v>0</v>
      </c>
      <c r="B8" s="6">
        <f t="shared" ref="B8:B17" si="0">A8/$E$4</f>
        <v>0</v>
      </c>
      <c r="C8" s="2">
        <v>0</v>
      </c>
      <c r="E8">
        <f t="shared" ref="E8:E17" si="1">$D$13*(1-EXP(-$D$15*C8))</f>
        <v>0</v>
      </c>
      <c r="F8">
        <f>ABS(B8-E8)</f>
        <v>0</v>
      </c>
      <c r="N8" s="24"/>
      <c r="O8" s="24"/>
      <c r="P8" s="24"/>
      <c r="Q8" s="24"/>
      <c r="R8" s="24"/>
      <c r="S8" s="24"/>
      <c r="T8" s="24"/>
      <c r="U8" s="24"/>
    </row>
    <row r="9" spans="1:22" x14ac:dyDescent="0.2">
      <c r="A9" s="2">
        <v>3.9E-2</v>
      </c>
      <c r="B9" s="6">
        <f t="shared" si="0"/>
        <v>2.4374999999999995E-6</v>
      </c>
      <c r="C9" s="2">
        <v>20</v>
      </c>
      <c r="E9">
        <f t="shared" si="1"/>
        <v>2.160416137963622E-9</v>
      </c>
      <c r="F9">
        <f t="shared" ref="F9:F17" si="2">ABS(B9-E9)</f>
        <v>2.4353395838620359E-6</v>
      </c>
      <c r="N9" s="19"/>
      <c r="O9" s="19"/>
      <c r="P9" s="19"/>
      <c r="Q9" s="19"/>
      <c r="R9" s="19"/>
      <c r="S9" s="19"/>
      <c r="T9" s="19"/>
      <c r="U9" s="19"/>
    </row>
    <row r="10" spans="1:22" ht="12.75" customHeight="1" x14ac:dyDescent="0.2">
      <c r="A10" s="2">
        <v>7.0999999999999994E-2</v>
      </c>
      <c r="B10" s="6">
        <f t="shared" si="0"/>
        <v>4.4374999999999994E-6</v>
      </c>
      <c r="C10" s="2">
        <v>40</v>
      </c>
      <c r="E10">
        <f t="shared" si="1"/>
        <v>3.7321538886121716E-9</v>
      </c>
      <c r="F10">
        <f t="shared" si="2"/>
        <v>4.4337678461113876E-6</v>
      </c>
      <c r="N10" s="24" t="s">
        <v>31</v>
      </c>
      <c r="O10" s="24"/>
      <c r="P10" s="24"/>
      <c r="Q10" s="24"/>
      <c r="R10" s="24"/>
      <c r="S10" s="24"/>
      <c r="T10" s="24"/>
      <c r="U10" s="24"/>
    </row>
    <row r="11" spans="1:22" x14ac:dyDescent="0.2">
      <c r="A11" s="2">
        <v>9.8000000000000004E-2</v>
      </c>
      <c r="B11" s="6">
        <f t="shared" si="0"/>
        <v>6.1249999999999998E-6</v>
      </c>
      <c r="C11" s="2">
        <v>60</v>
      </c>
      <c r="D11" s="15">
        <v>0.79286041236563465</v>
      </c>
      <c r="E11">
        <f t="shared" si="1"/>
        <v>4.8756185727550555E-9</v>
      </c>
      <c r="F11">
        <f t="shared" si="2"/>
        <v>6.1201243814272446E-6</v>
      </c>
      <c r="N11" s="24"/>
      <c r="O11" s="24"/>
      <c r="P11" s="24"/>
      <c r="Q11" s="24"/>
      <c r="R11" s="24"/>
      <c r="S11" s="24"/>
      <c r="T11" s="24"/>
      <c r="U11" s="24"/>
    </row>
    <row r="12" spans="1:22" ht="15.75" x14ac:dyDescent="0.3">
      <c r="A12" s="2">
        <v>0.115</v>
      </c>
      <c r="B12" s="6">
        <f t="shared" si="0"/>
        <v>7.1874999999999994E-6</v>
      </c>
      <c r="C12" s="2">
        <v>80</v>
      </c>
      <c r="D12" s="4" t="s">
        <v>25</v>
      </c>
      <c r="E12">
        <f t="shared" si="1"/>
        <v>5.707507660704024E-9</v>
      </c>
      <c r="F12">
        <f t="shared" si="2"/>
        <v>7.181792492339295E-6</v>
      </c>
      <c r="N12" s="24"/>
      <c r="O12" s="24"/>
      <c r="P12" s="24"/>
      <c r="Q12" s="24"/>
      <c r="R12" s="24"/>
      <c r="S12" s="24"/>
      <c r="T12" s="24"/>
      <c r="U12" s="24"/>
    </row>
    <row r="13" spans="1:22" x14ac:dyDescent="0.2">
      <c r="A13" s="2">
        <v>0.127</v>
      </c>
      <c r="B13" s="6">
        <f t="shared" si="0"/>
        <v>7.9374999999999998E-6</v>
      </c>
      <c r="C13" s="2">
        <v>100</v>
      </c>
      <c r="D13" s="13">
        <f>D11*0.00000001</f>
        <v>7.928604123656347E-9</v>
      </c>
      <c r="E13">
        <f t="shared" si="1"/>
        <v>6.3127204532331647E-9</v>
      </c>
      <c r="F13">
        <f t="shared" si="2"/>
        <v>7.9311872795467671E-6</v>
      </c>
      <c r="N13" s="19"/>
      <c r="O13" s="19"/>
      <c r="P13" s="19"/>
      <c r="Q13" s="19"/>
      <c r="R13" s="19"/>
      <c r="S13" s="19"/>
      <c r="T13" s="19"/>
      <c r="U13" s="19"/>
    </row>
    <row r="14" spans="1:22" ht="15.75" x14ac:dyDescent="0.2">
      <c r="A14" s="2">
        <v>0.13600000000000001</v>
      </c>
      <c r="B14" s="6">
        <f t="shared" si="0"/>
        <v>8.4999999999999999E-6</v>
      </c>
      <c r="C14" s="2">
        <v>120</v>
      </c>
      <c r="D14" s="18" t="s">
        <v>16</v>
      </c>
      <c r="E14">
        <f t="shared" si="1"/>
        <v>6.7530225674777389E-9</v>
      </c>
      <c r="F14">
        <f t="shared" si="2"/>
        <v>8.493246977432522E-6</v>
      </c>
      <c r="N14" s="28" t="s">
        <v>32</v>
      </c>
      <c r="O14" s="28"/>
      <c r="P14" s="28"/>
      <c r="Q14" s="28"/>
      <c r="R14" s="28"/>
      <c r="S14" s="28"/>
      <c r="T14" s="28"/>
      <c r="U14" s="28"/>
    </row>
    <row r="15" spans="1:22" ht="12.75" customHeight="1" x14ac:dyDescent="0.2">
      <c r="A15" s="2">
        <v>0.14199999999999999</v>
      </c>
      <c r="B15" s="6">
        <f t="shared" si="0"/>
        <v>8.8749999999999989E-6</v>
      </c>
      <c r="C15" s="2">
        <v>140</v>
      </c>
      <c r="D15" s="14">
        <v>1.5905950240094675E-2</v>
      </c>
      <c r="E15">
        <f t="shared" si="1"/>
        <v>7.0733494908365292E-9</v>
      </c>
      <c r="F15">
        <f t="shared" si="2"/>
        <v>8.8679266505091618E-6</v>
      </c>
      <c r="N15" s="19"/>
      <c r="O15" s="24" t="s">
        <v>33</v>
      </c>
      <c r="P15" s="24"/>
      <c r="Q15" s="24"/>
      <c r="R15" s="24"/>
      <c r="S15" s="24"/>
      <c r="T15" s="24"/>
      <c r="U15" s="24"/>
      <c r="V15" s="19"/>
    </row>
    <row r="16" spans="1:22" ht="15.75" x14ac:dyDescent="0.3">
      <c r="A16" s="2">
        <v>0.14699999999999999</v>
      </c>
      <c r="B16" s="6">
        <f t="shared" si="0"/>
        <v>9.187499999999998E-6</v>
      </c>
      <c r="C16" s="2">
        <v>160</v>
      </c>
      <c r="D16" s="4" t="s">
        <v>21</v>
      </c>
      <c r="E16">
        <f t="shared" si="1"/>
        <v>7.3063925185870433E-9</v>
      </c>
      <c r="F16">
        <f t="shared" si="2"/>
        <v>9.1801936074814112E-6</v>
      </c>
      <c r="N16" s="19"/>
      <c r="O16" s="24"/>
      <c r="P16" s="24"/>
      <c r="Q16" s="24"/>
      <c r="R16" s="24"/>
      <c r="S16" s="24"/>
      <c r="T16" s="24"/>
      <c r="U16" s="24"/>
      <c r="V16" s="19"/>
    </row>
    <row r="17" spans="1:22" x14ac:dyDescent="0.2">
      <c r="A17" s="2">
        <v>0.14899999999999999</v>
      </c>
      <c r="B17" s="6">
        <f t="shared" si="0"/>
        <v>9.3124999999999994E-6</v>
      </c>
      <c r="C17" s="2">
        <v>180</v>
      </c>
      <c r="D17" s="13">
        <f>D15*D13</f>
        <v>1.2611198266428731E-10</v>
      </c>
      <c r="E17">
        <f t="shared" si="1"/>
        <v>7.4759350978172517E-9</v>
      </c>
      <c r="F17">
        <f t="shared" si="2"/>
        <v>9.3050240649021823E-6</v>
      </c>
      <c r="N17" s="19"/>
      <c r="O17" s="24"/>
      <c r="P17" s="24"/>
      <c r="Q17" s="24"/>
      <c r="R17" s="24"/>
      <c r="S17" s="24"/>
      <c r="T17" s="24"/>
      <c r="U17" s="24"/>
      <c r="V17" s="19"/>
    </row>
    <row r="18" spans="1:22" ht="15.75" x14ac:dyDescent="0.3">
      <c r="E18" s="5" t="s">
        <v>24</v>
      </c>
      <c r="F18" s="16">
        <f>SUM(F8:F17)*1000000000</f>
        <v>63948.602883612002</v>
      </c>
      <c r="N18" s="19"/>
      <c r="O18" s="24"/>
      <c r="P18" s="24"/>
      <c r="Q18" s="24"/>
      <c r="R18" s="24"/>
      <c r="S18" s="24"/>
      <c r="T18" s="24"/>
      <c r="U18" s="24"/>
      <c r="V18" s="19"/>
    </row>
    <row r="19" spans="1:22" x14ac:dyDescent="0.2">
      <c r="A19" s="1"/>
      <c r="B19" s="4" t="s">
        <v>27</v>
      </c>
      <c r="N19" s="19"/>
      <c r="O19" s="24"/>
      <c r="P19" s="24"/>
      <c r="Q19" s="24"/>
      <c r="R19" s="24"/>
      <c r="S19" s="24"/>
      <c r="T19" s="24"/>
      <c r="U19" s="24"/>
      <c r="V19" s="19"/>
    </row>
    <row r="20" spans="1:22" ht="15.75" x14ac:dyDescent="0.3">
      <c r="A20" s="7" t="s">
        <v>5</v>
      </c>
      <c r="B20" s="9" t="s">
        <v>26</v>
      </c>
      <c r="C20" s="7" t="s">
        <v>8</v>
      </c>
      <c r="N20" s="19"/>
      <c r="O20" s="24"/>
      <c r="P20" s="24"/>
      <c r="Q20" s="24"/>
      <c r="R20" s="24"/>
      <c r="S20" s="24"/>
      <c r="T20" s="24"/>
      <c r="U20" s="24"/>
      <c r="V20" s="19"/>
    </row>
    <row r="21" spans="1:22" x14ac:dyDescent="0.2">
      <c r="A21" s="2">
        <v>0</v>
      </c>
      <c r="B21" s="6">
        <f t="shared" ref="B21:B30" si="3">A21/$E$4</f>
        <v>0</v>
      </c>
      <c r="C21" s="2">
        <v>0</v>
      </c>
      <c r="E21">
        <f t="shared" ref="E21:E30" si="4">$D$26*(1-EXP(-$D$28*C21))</f>
        <v>0</v>
      </c>
      <c r="F21">
        <f>ABS(B21-E21)</f>
        <v>0</v>
      </c>
      <c r="N21" s="19"/>
      <c r="O21" s="24"/>
      <c r="P21" s="24"/>
      <c r="Q21" s="24"/>
      <c r="R21" s="24"/>
      <c r="S21" s="24"/>
      <c r="T21" s="24"/>
      <c r="U21" s="24"/>
      <c r="V21" s="19"/>
    </row>
    <row r="22" spans="1:22" x14ac:dyDescent="0.2">
      <c r="A22" s="2">
        <v>3.5000000000000003E-2</v>
      </c>
      <c r="B22" s="6">
        <f t="shared" si="3"/>
        <v>2.1874999999999998E-6</v>
      </c>
      <c r="C22" s="2">
        <v>20</v>
      </c>
      <c r="E22">
        <f>$D$26*(1-EXP(-$D$28*C22))</f>
        <v>1.93452017185352E-9</v>
      </c>
      <c r="F22">
        <f t="shared" ref="F22:F30" si="5">ABS(B22-E22)</f>
        <v>2.1855654798281463E-6</v>
      </c>
      <c r="N22" s="19"/>
      <c r="O22" s="24"/>
      <c r="P22" s="24"/>
      <c r="Q22" s="24"/>
      <c r="R22" s="24"/>
      <c r="S22" s="24"/>
      <c r="T22" s="24"/>
      <c r="U22" s="24"/>
      <c r="V22" s="19"/>
    </row>
    <row r="23" spans="1:22" ht="12.75" customHeight="1" x14ac:dyDescent="0.2">
      <c r="A23" s="2">
        <v>6.5000000000000002E-2</v>
      </c>
      <c r="B23" s="6">
        <f t="shared" si="3"/>
        <v>4.0624999999999996E-6</v>
      </c>
      <c r="C23" s="2">
        <v>40</v>
      </c>
      <c r="E23">
        <f t="shared" si="4"/>
        <v>3.3226830506927345E-9</v>
      </c>
      <c r="F23">
        <f t="shared" si="5"/>
        <v>4.0591773169493066E-6</v>
      </c>
      <c r="N23" s="24" t="s">
        <v>34</v>
      </c>
      <c r="O23" s="24"/>
      <c r="P23" s="24"/>
      <c r="Q23" s="24"/>
      <c r="R23" s="24"/>
      <c r="S23" s="24"/>
      <c r="T23" s="24"/>
      <c r="U23" s="24"/>
      <c r="V23" s="19"/>
    </row>
    <row r="24" spans="1:22" x14ac:dyDescent="0.2">
      <c r="A24" s="2">
        <v>8.6999999999999994E-2</v>
      </c>
      <c r="B24" s="6">
        <f t="shared" si="3"/>
        <v>5.4374999999999992E-6</v>
      </c>
      <c r="C24" s="2">
        <v>60</v>
      </c>
      <c r="D24" s="14">
        <v>0.68496720793478716</v>
      </c>
      <c r="E24">
        <f t="shared" si="4"/>
        <v>4.3187937174224917E-9</v>
      </c>
      <c r="F24">
        <f t="shared" si="5"/>
        <v>5.4331812062825767E-6</v>
      </c>
      <c r="N24" s="24"/>
      <c r="O24" s="24"/>
      <c r="P24" s="24"/>
      <c r="Q24" s="24"/>
      <c r="R24" s="24"/>
      <c r="S24" s="24"/>
      <c r="T24" s="24"/>
      <c r="U24" s="24"/>
      <c r="V24" s="19"/>
    </row>
    <row r="25" spans="1:22" ht="15.75" x14ac:dyDescent="0.3">
      <c r="A25" s="2">
        <v>0.10199999999999999</v>
      </c>
      <c r="B25" s="6">
        <f t="shared" si="3"/>
        <v>6.3749999999999991E-6</v>
      </c>
      <c r="C25" s="2">
        <v>80</v>
      </c>
      <c r="D25" s="4" t="s">
        <v>25</v>
      </c>
      <c r="E25">
        <f t="shared" si="4"/>
        <v>5.0335776058971029E-9</v>
      </c>
      <c r="F25">
        <f t="shared" si="5"/>
        <v>6.3699664223941019E-6</v>
      </c>
      <c r="N25" s="24"/>
      <c r="O25" s="24"/>
      <c r="P25" s="24"/>
      <c r="Q25" s="24"/>
      <c r="R25" s="24"/>
      <c r="S25" s="24"/>
      <c r="T25" s="24"/>
      <c r="U25" s="24"/>
      <c r="V25" s="19"/>
    </row>
    <row r="26" spans="1:22" x14ac:dyDescent="0.2">
      <c r="A26" s="2">
        <v>0.113</v>
      </c>
      <c r="B26" s="6">
        <f t="shared" si="3"/>
        <v>7.0624999999999997E-6</v>
      </c>
      <c r="C26" s="2">
        <v>100</v>
      </c>
      <c r="D26" s="13">
        <f>D24*0.00000001</f>
        <v>6.8496720793478716E-9</v>
      </c>
      <c r="E26">
        <f t="shared" si="4"/>
        <v>5.5464884945037139E-9</v>
      </c>
      <c r="F26">
        <f t="shared" si="5"/>
        <v>7.0569535115054957E-6</v>
      </c>
      <c r="N26" s="24"/>
      <c r="O26" s="24"/>
      <c r="P26" s="24"/>
      <c r="Q26" s="24"/>
      <c r="R26" s="24"/>
      <c r="S26" s="24"/>
      <c r="T26" s="24"/>
      <c r="U26" s="24"/>
      <c r="V26" s="19"/>
    </row>
    <row r="27" spans="1:22" x14ac:dyDescent="0.2">
      <c r="A27" s="2">
        <v>0.12</v>
      </c>
      <c r="B27" s="6">
        <f t="shared" si="3"/>
        <v>7.4999999999999985E-6</v>
      </c>
      <c r="C27" s="2">
        <v>120</v>
      </c>
      <c r="D27" s="18" t="s">
        <v>16</v>
      </c>
      <c r="E27">
        <f t="shared" si="4"/>
        <v>5.9145404104648392E-9</v>
      </c>
      <c r="F27">
        <f t="shared" si="5"/>
        <v>7.4940854595895339E-6</v>
      </c>
      <c r="N27" s="19"/>
      <c r="O27" s="19"/>
      <c r="P27" s="19"/>
      <c r="Q27" s="19"/>
      <c r="R27" s="19"/>
      <c r="S27" s="19"/>
      <c r="T27" s="19"/>
      <c r="U27" s="19"/>
      <c r="V27" s="19"/>
    </row>
    <row r="28" spans="1:22" x14ac:dyDescent="0.2">
      <c r="A28" s="2">
        <v>0.124</v>
      </c>
      <c r="B28" s="6">
        <f t="shared" si="3"/>
        <v>7.7499999999999986E-6</v>
      </c>
      <c r="C28" s="2">
        <v>140</v>
      </c>
      <c r="D28" s="14">
        <v>1.6593905973111604E-2</v>
      </c>
      <c r="E28">
        <f t="shared" si="4"/>
        <v>6.1786451815892257E-9</v>
      </c>
      <c r="F28">
        <f t="shared" si="5"/>
        <v>7.7438213548184096E-6</v>
      </c>
      <c r="N28" s="24" t="s">
        <v>39</v>
      </c>
      <c r="O28" s="24"/>
      <c r="P28" s="24"/>
      <c r="Q28" s="24"/>
      <c r="R28" s="24"/>
      <c r="S28" s="24"/>
      <c r="T28" s="24"/>
      <c r="U28" s="24"/>
      <c r="V28" s="19"/>
    </row>
    <row r="29" spans="1:22" ht="15.75" customHeight="1" x14ac:dyDescent="0.3">
      <c r="A29" s="2">
        <v>0.128</v>
      </c>
      <c r="B29" s="6">
        <f t="shared" si="3"/>
        <v>7.9999999999999996E-6</v>
      </c>
      <c r="C29" s="2">
        <v>160</v>
      </c>
      <c r="D29" s="4" t="s">
        <v>21</v>
      </c>
      <c r="E29">
        <f t="shared" si="4"/>
        <v>6.368160103549399E-9</v>
      </c>
      <c r="F29">
        <f t="shared" si="5"/>
        <v>7.9936318398964497E-6</v>
      </c>
      <c r="N29" s="24"/>
      <c r="O29" s="24"/>
      <c r="P29" s="24"/>
      <c r="Q29" s="24"/>
      <c r="R29" s="24"/>
      <c r="S29" s="24"/>
      <c r="T29" s="24"/>
      <c r="U29" s="24"/>
    </row>
    <row r="30" spans="1:22" x14ac:dyDescent="0.2">
      <c r="A30" s="2">
        <v>0.13</v>
      </c>
      <c r="B30" s="6">
        <f t="shared" si="3"/>
        <v>8.1249999999999993E-6</v>
      </c>
      <c r="C30" s="2">
        <v>180</v>
      </c>
      <c r="D30" s="13">
        <f>D28*D26</f>
        <v>1.1366281443134643E-10</v>
      </c>
      <c r="E30">
        <f t="shared" si="4"/>
        <v>6.5041512312093195E-9</v>
      </c>
      <c r="F30">
        <f t="shared" si="5"/>
        <v>8.1184958487687904E-6</v>
      </c>
      <c r="O30" s="19"/>
      <c r="P30" s="19"/>
      <c r="Q30" s="19"/>
      <c r="R30" s="19"/>
      <c r="S30" s="19"/>
      <c r="T30" s="19"/>
      <c r="U30" s="19"/>
    </row>
    <row r="31" spans="1:22" ht="15.75" x14ac:dyDescent="0.2">
      <c r="F31" s="16">
        <f>SUM(F21:F30)*1000000000</f>
        <v>56454.878440032815</v>
      </c>
      <c r="N31" s="21" t="s">
        <v>35</v>
      </c>
      <c r="O31" s="19"/>
      <c r="P31" s="19"/>
      <c r="Q31" s="19"/>
      <c r="R31" s="19"/>
      <c r="S31" s="19"/>
      <c r="T31" s="19"/>
      <c r="U31" s="19"/>
    </row>
    <row r="32" spans="1:22" x14ac:dyDescent="0.2">
      <c r="N32" s="19"/>
      <c r="O32" s="19"/>
      <c r="P32" s="19"/>
      <c r="Q32" s="19"/>
      <c r="R32" s="19"/>
      <c r="S32" s="19"/>
      <c r="T32" s="19"/>
      <c r="U32" s="19"/>
    </row>
    <row r="33" spans="1:21" x14ac:dyDescent="0.2">
      <c r="A33" s="1"/>
      <c r="B33" s="4" t="s">
        <v>28</v>
      </c>
      <c r="N33" s="19"/>
      <c r="O33" s="19"/>
      <c r="P33" s="19"/>
      <c r="Q33" s="19"/>
      <c r="R33" s="19"/>
      <c r="S33" s="19"/>
      <c r="T33" s="19"/>
      <c r="U33" s="19"/>
    </row>
    <row r="34" spans="1:21" ht="15.75" x14ac:dyDescent="0.3">
      <c r="A34" s="7" t="s">
        <v>5</v>
      </c>
      <c r="B34" s="9" t="s">
        <v>26</v>
      </c>
      <c r="C34" s="7" t="s">
        <v>8</v>
      </c>
      <c r="N34" s="19"/>
      <c r="O34" s="19"/>
      <c r="P34" s="19"/>
      <c r="Q34" s="19"/>
      <c r="R34" s="19"/>
      <c r="S34" s="19"/>
      <c r="T34" s="19"/>
      <c r="U34" s="19"/>
    </row>
    <row r="35" spans="1:21" x14ac:dyDescent="0.2">
      <c r="A35" s="2">
        <v>0</v>
      </c>
      <c r="B35" s="6">
        <f t="shared" ref="B35:B44" si="6">A35/$E$4</f>
        <v>0</v>
      </c>
      <c r="C35" s="2">
        <v>0</v>
      </c>
      <c r="E35">
        <f>$D$40*(1-EXP(-$D$42*C35))</f>
        <v>0</v>
      </c>
      <c r="F35">
        <f>ABS(B35-E35)</f>
        <v>0</v>
      </c>
      <c r="N35" s="19"/>
      <c r="O35" s="19"/>
      <c r="P35" s="19"/>
      <c r="Q35" s="19"/>
      <c r="R35" s="19"/>
      <c r="S35" s="19"/>
      <c r="T35" s="19"/>
      <c r="U35" s="19"/>
    </row>
    <row r="36" spans="1:21" x14ac:dyDescent="0.2">
      <c r="A36" s="2">
        <v>9.1999999999999998E-2</v>
      </c>
      <c r="B36" s="6">
        <f t="shared" si="6"/>
        <v>5.7499999999999992E-6</v>
      </c>
      <c r="C36" s="2">
        <v>20</v>
      </c>
      <c r="E36">
        <f t="shared" ref="E36:E44" si="7">$D$40*(1-EXP(-$D$42*C36))</f>
        <v>4.8849834287014451E-9</v>
      </c>
      <c r="F36">
        <f t="shared" ref="F36:F44" si="8">ABS(B36-E36)</f>
        <v>5.745115016571298E-6</v>
      </c>
      <c r="N36" s="19"/>
      <c r="O36" s="19"/>
      <c r="P36" s="19"/>
      <c r="Q36" s="19"/>
      <c r="R36" s="19"/>
      <c r="S36" s="19"/>
      <c r="T36" s="19"/>
      <c r="U36" s="19"/>
    </row>
    <row r="37" spans="1:21" x14ac:dyDescent="0.2">
      <c r="A37" s="2">
        <v>0.183</v>
      </c>
      <c r="B37" s="6">
        <f t="shared" si="6"/>
        <v>1.1437499999999998E-5</v>
      </c>
      <c r="C37" s="2">
        <v>40</v>
      </c>
      <c r="E37">
        <f t="shared" si="7"/>
        <v>9.3130656859761534E-9</v>
      </c>
      <c r="F37">
        <f t="shared" si="8"/>
        <v>1.1428186934314023E-5</v>
      </c>
    </row>
    <row r="38" spans="1:21" ht="12.75" customHeight="1" x14ac:dyDescent="0.2">
      <c r="A38" s="2">
        <v>0.26800000000000002</v>
      </c>
      <c r="B38" s="6">
        <f t="shared" si="6"/>
        <v>1.6750000000000001E-5</v>
      </c>
      <c r="C38" s="2">
        <v>60</v>
      </c>
      <c r="D38" s="15">
        <v>5.222806285256854</v>
      </c>
      <c r="E38">
        <f t="shared" si="7"/>
        <v>1.3326981549433519E-8</v>
      </c>
      <c r="F38">
        <f t="shared" si="8"/>
        <v>1.6736673018450568E-5</v>
      </c>
      <c r="O38" s="19"/>
      <c r="P38" s="19"/>
      <c r="Q38" s="19"/>
      <c r="R38" s="19"/>
      <c r="S38" s="19"/>
      <c r="T38" s="19"/>
      <c r="U38" s="19"/>
    </row>
    <row r="39" spans="1:21" ht="15.75" x14ac:dyDescent="0.3">
      <c r="A39" s="2">
        <v>0.34100000000000003</v>
      </c>
      <c r="B39" s="6">
        <f t="shared" si="6"/>
        <v>2.13125E-5</v>
      </c>
      <c r="C39" s="2">
        <v>80</v>
      </c>
      <c r="D39" s="4" t="s">
        <v>25</v>
      </c>
      <c r="E39">
        <f t="shared" si="7"/>
        <v>1.6965468737074568E-8</v>
      </c>
      <c r="F39">
        <f t="shared" si="8"/>
        <v>2.1295534531262926E-5</v>
      </c>
      <c r="N39" s="19"/>
      <c r="O39" s="19"/>
      <c r="P39" s="19"/>
      <c r="Q39" s="19"/>
      <c r="R39" s="19"/>
      <c r="S39" s="19"/>
      <c r="T39" s="19"/>
      <c r="U39" s="19"/>
    </row>
    <row r="40" spans="1:21" x14ac:dyDescent="0.2">
      <c r="A40" s="2">
        <v>0.40799999999999997</v>
      </c>
      <c r="B40" s="6">
        <f t="shared" si="6"/>
        <v>2.5499999999999996E-5</v>
      </c>
      <c r="C40" s="2">
        <v>100</v>
      </c>
      <c r="D40" s="13">
        <f>D38*0.00000001</f>
        <v>5.2228062852568542E-8</v>
      </c>
      <c r="E40">
        <f t="shared" si="7"/>
        <v>2.0263641759372323E-8</v>
      </c>
      <c r="F40">
        <f t="shared" si="8"/>
        <v>2.5479736358240623E-5</v>
      </c>
      <c r="N40" s="19"/>
      <c r="O40" s="19"/>
      <c r="P40" s="19"/>
      <c r="Q40" s="19"/>
      <c r="R40" s="19"/>
      <c r="S40" s="19"/>
      <c r="T40" s="19"/>
      <c r="U40" s="19"/>
    </row>
    <row r="41" spans="1:21" x14ac:dyDescent="0.2">
      <c r="A41" s="2">
        <v>0.47</v>
      </c>
      <c r="B41" s="6">
        <f t="shared" si="6"/>
        <v>2.9374999999999996E-5</v>
      </c>
      <c r="C41" s="2">
        <v>120</v>
      </c>
      <c r="D41" s="18" t="s">
        <v>16</v>
      </c>
      <c r="E41">
        <f t="shared" si="7"/>
        <v>2.325333080430345E-8</v>
      </c>
      <c r="F41">
        <f t="shared" si="8"/>
        <v>2.9351746669195691E-5</v>
      </c>
      <c r="N41" s="19"/>
      <c r="O41" s="19"/>
      <c r="P41" s="19"/>
      <c r="Q41" s="19"/>
      <c r="R41" s="19"/>
      <c r="S41" s="19"/>
      <c r="T41" s="19"/>
      <c r="U41" s="19"/>
    </row>
    <row r="42" spans="1:21" x14ac:dyDescent="0.2">
      <c r="A42" s="2">
        <v>0.52200000000000002</v>
      </c>
      <c r="B42" s="6">
        <f t="shared" si="6"/>
        <v>3.2625E-5</v>
      </c>
      <c r="C42" s="2">
        <v>140</v>
      </c>
      <c r="D42" s="14">
        <v>4.9099650956319308E-3</v>
      </c>
      <c r="E42">
        <f t="shared" si="7"/>
        <v>2.5963388925861344E-8</v>
      </c>
      <c r="F42">
        <f t="shared" si="8"/>
        <v>3.2599036611074142E-5</v>
      </c>
      <c r="N42" s="19"/>
      <c r="O42" s="19"/>
      <c r="P42" s="19"/>
      <c r="Q42" s="19"/>
      <c r="R42" s="19"/>
      <c r="S42" s="19"/>
      <c r="T42" s="19"/>
      <c r="U42" s="19"/>
    </row>
    <row r="43" spans="1:21" ht="15.75" x14ac:dyDescent="0.3">
      <c r="A43" s="2">
        <v>0.56999999999999995</v>
      </c>
      <c r="B43" s="6">
        <f t="shared" si="6"/>
        <v>3.5624999999999992E-5</v>
      </c>
      <c r="C43" s="2">
        <v>160</v>
      </c>
      <c r="D43" s="4" t="s">
        <v>21</v>
      </c>
      <c r="E43">
        <f t="shared" si="7"/>
        <v>2.8419970500682319E-8</v>
      </c>
      <c r="F43">
        <f t="shared" si="8"/>
        <v>3.5596580029499307E-5</v>
      </c>
      <c r="N43" s="19"/>
      <c r="O43" s="19"/>
      <c r="P43" s="19"/>
      <c r="Q43" s="19"/>
      <c r="R43" s="19"/>
      <c r="S43" s="19"/>
      <c r="T43" s="19"/>
      <c r="U43" s="19"/>
    </row>
    <row r="44" spans="1:21" x14ac:dyDescent="0.2">
      <c r="A44" s="2">
        <v>0.61599999999999999</v>
      </c>
      <c r="B44" s="6">
        <f t="shared" si="6"/>
        <v>3.8499999999999994E-5</v>
      </c>
      <c r="C44" s="2">
        <v>180</v>
      </c>
      <c r="D44" s="13">
        <f>D42*D40</f>
        <v>2.5643796561858218E-10</v>
      </c>
      <c r="E44">
        <f t="shared" si="7"/>
        <v>3.0646783640129212E-8</v>
      </c>
      <c r="F44">
        <f t="shared" si="8"/>
        <v>3.8469353216359868E-5</v>
      </c>
      <c r="N44" s="19"/>
      <c r="O44" s="19"/>
      <c r="P44" s="19"/>
      <c r="Q44" s="19"/>
      <c r="R44" s="19"/>
      <c r="S44" s="19"/>
      <c r="T44" s="19"/>
      <c r="U44" s="19"/>
    </row>
    <row r="45" spans="1:21" x14ac:dyDescent="0.2">
      <c r="F45" s="16">
        <f>SUM(F35:F44)*1000000000</f>
        <v>216701.96238496844</v>
      </c>
      <c r="N45" s="19"/>
      <c r="O45" s="19"/>
      <c r="P45" s="19"/>
      <c r="Q45" s="19"/>
      <c r="R45" s="19"/>
      <c r="S45" s="19"/>
      <c r="T45" s="19"/>
      <c r="U45" s="19"/>
    </row>
    <row r="46" spans="1:21" x14ac:dyDescent="0.2">
      <c r="A46" s="1"/>
      <c r="B46" s="4" t="s">
        <v>29</v>
      </c>
      <c r="N46" s="19"/>
      <c r="O46" s="19"/>
      <c r="P46" s="19"/>
      <c r="Q46" s="19"/>
      <c r="R46" s="19"/>
      <c r="S46" s="19"/>
      <c r="T46" s="19"/>
      <c r="U46" s="19"/>
    </row>
    <row r="47" spans="1:21" ht="15.75" x14ac:dyDescent="0.3">
      <c r="A47" s="7" t="s">
        <v>5</v>
      </c>
      <c r="B47" s="9" t="s">
        <v>26</v>
      </c>
      <c r="C47" s="7" t="s">
        <v>8</v>
      </c>
      <c r="N47" s="19"/>
      <c r="O47" s="19"/>
      <c r="P47" s="19"/>
      <c r="Q47" s="19"/>
      <c r="R47" s="19"/>
      <c r="S47" s="19"/>
      <c r="T47" s="19"/>
      <c r="U47" s="19"/>
    </row>
    <row r="48" spans="1:21" x14ac:dyDescent="0.2">
      <c r="A48" s="2">
        <v>0</v>
      </c>
      <c r="B48" s="6">
        <f t="shared" ref="B48:B57" si="9">A48/$E$4</f>
        <v>0</v>
      </c>
      <c r="C48" s="2">
        <v>0</v>
      </c>
      <c r="E48">
        <f>$D$53*(1-EXP(-$D$55*C48))</f>
        <v>0</v>
      </c>
      <c r="F48">
        <f>ABS(B48-E48)</f>
        <v>0</v>
      </c>
      <c r="N48" s="19"/>
      <c r="O48" s="19"/>
      <c r="P48" s="19"/>
      <c r="Q48" s="19"/>
      <c r="R48" s="19"/>
      <c r="S48" s="19"/>
      <c r="T48" s="19"/>
      <c r="U48" s="19"/>
    </row>
    <row r="49" spans="1:21" x14ac:dyDescent="0.2">
      <c r="A49" s="2">
        <v>0.129</v>
      </c>
      <c r="B49" s="6">
        <f t="shared" si="9"/>
        <v>8.0624999999999995E-6</v>
      </c>
      <c r="C49" s="2">
        <v>20</v>
      </c>
      <c r="E49">
        <f t="shared" ref="E49:E57" si="10">$D$53*(1-EXP(-$D$55*C49))</f>
        <v>6.6843037582140852E-9</v>
      </c>
      <c r="F49">
        <f t="shared" ref="F49:F57" si="11">ABS(B49-E49)</f>
        <v>8.0558156962417849E-6</v>
      </c>
      <c r="N49" s="19"/>
      <c r="O49" s="19"/>
      <c r="P49" s="19"/>
      <c r="Q49" s="19"/>
      <c r="R49" s="19"/>
      <c r="S49" s="19"/>
      <c r="T49" s="19"/>
      <c r="U49" s="19"/>
    </row>
    <row r="50" spans="1:21" x14ac:dyDescent="0.2">
      <c r="A50" s="2">
        <v>0.254</v>
      </c>
      <c r="B50" s="6">
        <f t="shared" si="9"/>
        <v>1.5875E-5</v>
      </c>
      <c r="C50" s="2">
        <v>40</v>
      </c>
      <c r="E50">
        <f t="shared" si="10"/>
        <v>1.2870261134806904E-8</v>
      </c>
      <c r="F50">
        <f t="shared" si="11"/>
        <v>1.5862129738865194E-5</v>
      </c>
      <c r="N50" s="19"/>
      <c r="O50" s="19"/>
      <c r="P50" s="19"/>
      <c r="Q50" s="19"/>
      <c r="R50" s="19"/>
      <c r="S50" s="19"/>
      <c r="T50" s="19"/>
      <c r="U50" s="19"/>
    </row>
    <row r="51" spans="1:21" x14ac:dyDescent="0.2">
      <c r="A51" s="2">
        <v>0.36199999999999999</v>
      </c>
      <c r="B51" s="6">
        <f t="shared" si="9"/>
        <v>2.2624999999999998E-5</v>
      </c>
      <c r="C51" s="2">
        <v>60</v>
      </c>
      <c r="D51" s="15">
        <v>8.9656348234569343</v>
      </c>
      <c r="E51">
        <f t="shared" si="10"/>
        <v>1.8595026203719163E-8</v>
      </c>
      <c r="F51">
        <f t="shared" si="11"/>
        <v>2.2606404973796278E-5</v>
      </c>
      <c r="N51" s="19"/>
      <c r="O51" s="19"/>
      <c r="P51" s="19"/>
      <c r="Q51" s="19"/>
      <c r="R51" s="19"/>
      <c r="S51" s="19"/>
      <c r="T51" s="19"/>
      <c r="U51" s="19"/>
    </row>
    <row r="52" spans="1:21" ht="15.75" x14ac:dyDescent="0.3">
      <c r="A52" s="2">
        <v>0.47399999999999998</v>
      </c>
      <c r="B52" s="6">
        <f t="shared" si="9"/>
        <v>2.9624999999999995E-5</v>
      </c>
      <c r="C52" s="2">
        <v>80</v>
      </c>
      <c r="D52" s="4" t="s">
        <v>25</v>
      </c>
      <c r="E52">
        <f t="shared" si="10"/>
        <v>2.3892983027386973E-8</v>
      </c>
      <c r="F52">
        <f t="shared" si="11"/>
        <v>2.9601107016972608E-5</v>
      </c>
    </row>
    <row r="53" spans="1:21" x14ac:dyDescent="0.2">
      <c r="A53" s="2">
        <v>0.56999999999999995</v>
      </c>
      <c r="B53" s="6">
        <f t="shared" si="9"/>
        <v>3.5624999999999992E-5</v>
      </c>
      <c r="C53" s="2">
        <v>100</v>
      </c>
      <c r="D53" s="13">
        <f>D51*0.00000001</f>
        <v>8.9656348234569348E-8</v>
      </c>
      <c r="E53">
        <f t="shared" si="10"/>
        <v>2.8795952174168284E-8</v>
      </c>
      <c r="F53">
        <f t="shared" si="11"/>
        <v>3.5596204047825826E-5</v>
      </c>
    </row>
    <row r="54" spans="1:21" x14ac:dyDescent="0.2">
      <c r="A54" s="2">
        <v>0.67</v>
      </c>
      <c r="B54" s="6">
        <f t="shared" si="9"/>
        <v>4.1874999999999995E-5</v>
      </c>
      <c r="C54" s="2">
        <v>120</v>
      </c>
      <c r="D54" s="18" t="s">
        <v>16</v>
      </c>
      <c r="E54">
        <f t="shared" si="10"/>
        <v>3.3333381838921022E-8</v>
      </c>
      <c r="F54">
        <f t="shared" si="11"/>
        <v>4.184166661816107E-5</v>
      </c>
    </row>
    <row r="55" spans="1:21" x14ac:dyDescent="0.2">
      <c r="A55" s="2">
        <v>0.76200000000000001</v>
      </c>
      <c r="B55" s="6">
        <f t="shared" si="9"/>
        <v>4.7624999999999992E-5</v>
      </c>
      <c r="C55" s="2">
        <v>140</v>
      </c>
      <c r="D55" s="14">
        <v>3.8740135668426032E-3</v>
      </c>
      <c r="E55">
        <f t="shared" si="10"/>
        <v>3.7532524714640291E-8</v>
      </c>
      <c r="F55">
        <f t="shared" si="11"/>
        <v>4.7587467475285353E-5</v>
      </c>
    </row>
    <row r="56" spans="1:21" ht="15.75" x14ac:dyDescent="0.3">
      <c r="A56" s="2">
        <v>0.85</v>
      </c>
      <c r="B56" s="6">
        <f t="shared" si="9"/>
        <v>5.312499999999999E-5</v>
      </c>
      <c r="C56" s="2">
        <v>160</v>
      </c>
      <c r="D56" s="4" t="s">
        <v>21</v>
      </c>
      <c r="E56">
        <f t="shared" si="10"/>
        <v>4.1418601677480612E-8</v>
      </c>
      <c r="F56">
        <f t="shared" si="11"/>
        <v>5.3083581398322511E-5</v>
      </c>
    </row>
    <row r="57" spans="1:21" x14ac:dyDescent="0.2">
      <c r="A57" s="2">
        <v>0.93500000000000005</v>
      </c>
      <c r="B57" s="6">
        <f t="shared" si="9"/>
        <v>5.8437499999999997E-5</v>
      </c>
      <c r="C57" s="2">
        <v>180</v>
      </c>
      <c r="D57" s="13">
        <v>1.7573915995108219E-9</v>
      </c>
      <c r="E57">
        <f t="shared" si="10"/>
        <v>4.5014953268287473E-8</v>
      </c>
      <c r="F57">
        <f t="shared" si="11"/>
        <v>5.8392485046731708E-5</v>
      </c>
    </row>
    <row r="58" spans="1:21" x14ac:dyDescent="0.2">
      <c r="F58" s="16">
        <f>SUM(F48:F57)*1000000000</f>
        <v>312626.86201220233</v>
      </c>
    </row>
    <row r="59" spans="1:21" x14ac:dyDescent="0.2">
      <c r="A59" s="1"/>
      <c r="B59" t="s">
        <v>9</v>
      </c>
    </row>
    <row r="60" spans="1:21" ht="15.75" x14ac:dyDescent="0.3">
      <c r="A60" s="7" t="s">
        <v>5</v>
      </c>
      <c r="B60" s="9" t="s">
        <v>26</v>
      </c>
      <c r="C60" s="7" t="s">
        <v>8</v>
      </c>
    </row>
    <row r="61" spans="1:21" x14ac:dyDescent="0.2">
      <c r="A61" s="2">
        <v>0</v>
      </c>
      <c r="B61" s="6">
        <f t="shared" ref="B61:B70" si="12">A61/$E$4</f>
        <v>0</v>
      </c>
      <c r="C61" s="2">
        <v>0</v>
      </c>
      <c r="E61">
        <f>$D$13*(1-EXP(-$D$15*C61))</f>
        <v>0</v>
      </c>
      <c r="F61">
        <f>ABS(B61-E61)</f>
        <v>0</v>
      </c>
    </row>
    <row r="62" spans="1:21" x14ac:dyDescent="0.2">
      <c r="A62" s="2">
        <v>0.124</v>
      </c>
      <c r="B62" s="6">
        <f t="shared" si="12"/>
        <v>7.7499999999999986E-6</v>
      </c>
      <c r="C62" s="2">
        <v>20</v>
      </c>
      <c r="E62">
        <f>$D$66*(1-EXP(-$D$68*C62))</f>
        <v>5.7507247675081086E-9</v>
      </c>
      <c r="F62">
        <f t="shared" ref="F62:F70" si="13">ABS(B62-E62)</f>
        <v>7.7442492752324907E-6</v>
      </c>
    </row>
    <row r="63" spans="1:21" x14ac:dyDescent="0.2">
      <c r="A63" s="2">
        <v>0.222</v>
      </c>
      <c r="B63" s="6">
        <f t="shared" si="12"/>
        <v>1.3874999999999998E-5</v>
      </c>
      <c r="C63" s="2">
        <v>40</v>
      </c>
      <c r="E63">
        <f t="shared" ref="E63:E70" si="14">$D$66*(1-EXP(-$D$68*C63))</f>
        <v>1.1158706586397061E-8</v>
      </c>
      <c r="F63">
        <f t="shared" si="13"/>
        <v>1.3863841293413602E-5</v>
      </c>
    </row>
    <row r="64" spans="1:21" x14ac:dyDescent="0.2">
      <c r="A64" s="2">
        <v>0.317</v>
      </c>
      <c r="B64" s="6">
        <f t="shared" si="12"/>
        <v>1.9812499999999997E-5</v>
      </c>
      <c r="C64" s="2">
        <v>60</v>
      </c>
      <c r="D64" s="15">
        <v>9.6488740278589997</v>
      </c>
      <c r="E64">
        <f t="shared" si="14"/>
        <v>1.6244372921652132E-8</v>
      </c>
      <c r="F64">
        <f t="shared" si="13"/>
        <v>1.9796255627078344E-5</v>
      </c>
    </row>
    <row r="65" spans="1:6" ht="15.75" x14ac:dyDescent="0.3">
      <c r="A65" s="2">
        <v>0.41199999999999998</v>
      </c>
      <c r="B65" s="6">
        <f t="shared" si="12"/>
        <v>2.5749999999999996E-5</v>
      </c>
      <c r="C65" s="2">
        <v>80</v>
      </c>
      <c r="D65" s="4" t="s">
        <v>25</v>
      </c>
      <c r="E65">
        <f t="shared" si="14"/>
        <v>2.1026933762224692E-8</v>
      </c>
      <c r="F65">
        <f t="shared" si="13"/>
        <v>2.572897306623777E-5</v>
      </c>
    </row>
    <row r="66" spans="1:6" x14ac:dyDescent="0.2">
      <c r="A66" s="2">
        <v>0.498</v>
      </c>
      <c r="B66" s="6">
        <f t="shared" si="12"/>
        <v>3.1124999999999998E-5</v>
      </c>
      <c r="C66" s="2">
        <v>100</v>
      </c>
      <c r="D66" s="13">
        <f>D64*0.00000001</f>
        <v>9.6488740278590004E-8</v>
      </c>
      <c r="E66">
        <f t="shared" si="14"/>
        <v>2.5524454182551485E-8</v>
      </c>
      <c r="F66">
        <f t="shared" si="13"/>
        <v>3.1099475545817448E-5</v>
      </c>
    </row>
    <row r="67" spans="1:6" x14ac:dyDescent="0.2">
      <c r="A67" s="2">
        <v>0.59199999999999997</v>
      </c>
      <c r="B67" s="6">
        <f t="shared" si="12"/>
        <v>3.6999999999999991E-5</v>
      </c>
      <c r="C67" s="2">
        <v>120</v>
      </c>
      <c r="D67" s="18" t="s">
        <v>16</v>
      </c>
      <c r="E67">
        <f t="shared" si="14"/>
        <v>2.9753922579410354E-8</v>
      </c>
      <c r="F67">
        <f t="shared" si="13"/>
        <v>3.697024607742058E-5</v>
      </c>
    </row>
    <row r="68" spans="1:6" x14ac:dyDescent="0.2">
      <c r="A68" s="2">
        <v>0.67800000000000005</v>
      </c>
      <c r="B68" s="6">
        <f t="shared" si="12"/>
        <v>4.2375E-5</v>
      </c>
      <c r="C68" s="2">
        <v>140</v>
      </c>
      <c r="D68" s="14">
        <v>3.0724958273017707E-3</v>
      </c>
      <c r="E68">
        <f t="shared" si="14"/>
        <v>3.3731314841862414E-8</v>
      </c>
      <c r="F68">
        <f t="shared" si="13"/>
        <v>4.2341268685158141E-5</v>
      </c>
    </row>
    <row r="69" spans="1:6" ht="15.75" x14ac:dyDescent="0.3">
      <c r="A69" s="2">
        <v>0.76400000000000001</v>
      </c>
      <c r="B69" s="6">
        <f t="shared" si="12"/>
        <v>4.7749999999999995E-5</v>
      </c>
      <c r="C69" s="2">
        <v>160</v>
      </c>
      <c r="D69" s="4" t="s">
        <v>21</v>
      </c>
      <c r="E69">
        <f t="shared" si="14"/>
        <v>3.7471654696668388E-8</v>
      </c>
      <c r="F69">
        <f t="shared" si="13"/>
        <v>4.7712528345303326E-5</v>
      </c>
    </row>
    <row r="70" spans="1:6" x14ac:dyDescent="0.2">
      <c r="A70" s="2">
        <v>0.84499999999999997</v>
      </c>
      <c r="B70" s="6">
        <f t="shared" si="12"/>
        <v>5.2812499999999989E-5</v>
      </c>
      <c r="C70" s="2">
        <v>180</v>
      </c>
      <c r="D70" s="13">
        <f>D68*D66</f>
        <v>2.9646125188757209E-10</v>
      </c>
      <c r="E70">
        <f t="shared" si="14"/>
        <v>4.0989070457120699E-8</v>
      </c>
      <c r="F70">
        <f t="shared" si="13"/>
        <v>5.2771510929542869E-5</v>
      </c>
    </row>
    <row r="71" spans="1:6" x14ac:dyDescent="0.2">
      <c r="F71" s="16">
        <f>SUM(F61:F70)*1000000000</f>
        <v>278028.34884520457</v>
      </c>
    </row>
  </sheetData>
  <mergeCells count="7">
    <mergeCell ref="N14:U14"/>
    <mergeCell ref="O15:U22"/>
    <mergeCell ref="N23:U26"/>
    <mergeCell ref="N28:U29"/>
    <mergeCell ref="H3:L3"/>
    <mergeCell ref="N6:U8"/>
    <mergeCell ref="N10:U12"/>
  </mergeCells>
  <phoneticPr fontId="4" type="noConversion"/>
  <pageMargins left="0.75" right="0.75" top="1" bottom="1" header="0.5" footer="0.5"/>
  <pageSetup scale="89" orientation="landscape" horizontalDpi="4294967293"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32"/>
  <sheetViews>
    <sheetView workbookViewId="0">
      <selection activeCell="C12" sqref="C12"/>
    </sheetView>
  </sheetViews>
  <sheetFormatPr defaultRowHeight="12.75" x14ac:dyDescent="0.2"/>
  <cols>
    <col min="1" max="1" width="8.42578125" bestFit="1" customWidth="1"/>
    <col min="2" max="2" width="10.140625" customWidth="1"/>
    <col min="3" max="3" width="12.42578125" bestFit="1" customWidth="1"/>
    <col min="4" max="4" width="9.28515625" customWidth="1"/>
    <col min="12" max="12" width="7.28515625" customWidth="1"/>
  </cols>
  <sheetData>
    <row r="1" spans="1:19" x14ac:dyDescent="0.2">
      <c r="E1" s="5" t="s">
        <v>19</v>
      </c>
      <c r="F1" s="30" t="str">
        <f>T('single run, 600 nmol'!H1:L1)</f>
        <v>me &amp; you</v>
      </c>
      <c r="G1" s="30"/>
      <c r="H1" s="30"/>
      <c r="I1" s="30"/>
      <c r="J1" s="30"/>
      <c r="K1" s="30"/>
      <c r="L1" s="30"/>
    </row>
    <row r="2" spans="1:19" x14ac:dyDescent="0.2">
      <c r="M2" s="24" t="s">
        <v>49</v>
      </c>
      <c r="N2" s="29"/>
      <c r="O2" s="29"/>
      <c r="P2" s="29"/>
      <c r="Q2" s="29"/>
      <c r="R2" s="29"/>
      <c r="S2" s="29"/>
    </row>
    <row r="3" spans="1:19" x14ac:dyDescent="0.2">
      <c r="M3" s="29"/>
      <c r="N3" s="29"/>
      <c r="O3" s="29"/>
      <c r="P3" s="29"/>
      <c r="Q3" s="29"/>
      <c r="R3" s="29"/>
      <c r="S3" s="29"/>
    </row>
    <row r="4" spans="1:19" x14ac:dyDescent="0.2">
      <c r="M4" s="29"/>
      <c r="N4" s="29"/>
      <c r="O4" s="29"/>
      <c r="P4" s="29"/>
      <c r="Q4" s="29"/>
      <c r="R4" s="29"/>
      <c r="S4" s="29"/>
    </row>
    <row r="5" spans="1:19" x14ac:dyDescent="0.2">
      <c r="M5" s="29"/>
      <c r="N5" s="29"/>
      <c r="O5" s="29"/>
      <c r="P5" s="29"/>
      <c r="Q5" s="29"/>
      <c r="R5" s="29"/>
      <c r="S5" s="29"/>
    </row>
    <row r="6" spans="1:19" x14ac:dyDescent="0.2">
      <c r="M6" s="29"/>
      <c r="N6" s="29"/>
      <c r="O6" s="29"/>
      <c r="P6" s="29"/>
      <c r="Q6" s="29"/>
      <c r="R6" s="29"/>
      <c r="S6" s="29"/>
    </row>
    <row r="7" spans="1:19" ht="15.75" x14ac:dyDescent="0.3">
      <c r="A7" s="9" t="s">
        <v>36</v>
      </c>
      <c r="B7" s="8" t="s">
        <v>10</v>
      </c>
      <c r="C7" s="8" t="s">
        <v>13</v>
      </c>
      <c r="D7" s="9" t="s">
        <v>14</v>
      </c>
      <c r="M7" s="29"/>
      <c r="N7" s="29"/>
      <c r="O7" s="29"/>
      <c r="P7" s="29"/>
      <c r="Q7" s="29"/>
      <c r="R7" s="29"/>
      <c r="S7" s="29"/>
    </row>
    <row r="8" spans="1:19" x14ac:dyDescent="0.2">
      <c r="A8" s="12">
        <v>1.0000000000000001E-5</v>
      </c>
      <c r="B8" s="12">
        <v>1.1366281443134643E-10</v>
      </c>
      <c r="C8">
        <f>$C$16*A8/($C$15+A8)</f>
        <v>5.0000000000000003E-10</v>
      </c>
      <c r="D8">
        <f>ABS(B8-C8)</f>
        <v>3.8633718556865359E-10</v>
      </c>
      <c r="M8" s="29"/>
      <c r="N8" s="29"/>
      <c r="O8" s="29"/>
      <c r="P8" s="29"/>
      <c r="Q8" s="29"/>
      <c r="R8" s="29"/>
      <c r="S8" s="29"/>
    </row>
    <row r="9" spans="1:19" x14ac:dyDescent="0.2">
      <c r="A9" s="12">
        <v>2.0000000000000002E-5</v>
      </c>
      <c r="B9" s="12">
        <v>1.197031529620135E-10</v>
      </c>
      <c r="C9">
        <f>$C$16*A9/($C$15+A9)</f>
        <v>6.6666666666666664E-10</v>
      </c>
      <c r="D9">
        <f>ABS(B9-C9)</f>
        <v>5.4696351370465314E-10</v>
      </c>
      <c r="M9" s="29"/>
      <c r="N9" s="29"/>
      <c r="O9" s="29"/>
      <c r="P9" s="29"/>
      <c r="Q9" s="29"/>
      <c r="R9" s="29"/>
      <c r="S9" s="29"/>
    </row>
    <row r="10" spans="1:19" x14ac:dyDescent="0.2">
      <c r="A10" s="12">
        <v>4.0000000000000003E-5</v>
      </c>
      <c r="B10" s="12">
        <v>2.5643796561858218E-10</v>
      </c>
      <c r="C10">
        <f>$C$16*A10/($C$15+A10)</f>
        <v>8.0000000000000013E-10</v>
      </c>
      <c r="D10">
        <f>ABS(B10-C10)</f>
        <v>5.43562034381418E-10</v>
      </c>
      <c r="M10" s="29"/>
      <c r="N10" s="29"/>
      <c r="O10" s="29"/>
      <c r="P10" s="29"/>
      <c r="Q10" s="29"/>
      <c r="R10" s="29"/>
      <c r="S10" s="29"/>
    </row>
    <row r="11" spans="1:19" x14ac:dyDescent="0.2">
      <c r="A11" s="12">
        <v>1E-4</v>
      </c>
      <c r="B11" s="12">
        <v>2.9646125188757209E-10</v>
      </c>
      <c r="C11">
        <f>$C$16*A11/($C$15+A11)</f>
        <v>9.090909090909092E-10</v>
      </c>
      <c r="D11">
        <f>ABS(B11-C11)</f>
        <v>6.1262965720333711E-10</v>
      </c>
      <c r="M11" s="29"/>
      <c r="N11" s="29"/>
      <c r="O11" s="29"/>
      <c r="P11" s="29"/>
      <c r="Q11" s="29"/>
      <c r="R11" s="29"/>
      <c r="S11" s="29"/>
    </row>
    <row r="12" spans="1:19" x14ac:dyDescent="0.2">
      <c r="A12" s="12">
        <v>2.0000000000000001E-4</v>
      </c>
      <c r="B12" s="12">
        <v>1.7573915995108219E-9</v>
      </c>
      <c r="C12">
        <f>$C$16*A12/($C$15+A12)</f>
        <v>9.523809523809524E-10</v>
      </c>
      <c r="D12">
        <f>ABS(B12-C12)</f>
        <v>8.0501064712986949E-10</v>
      </c>
      <c r="M12" s="29"/>
      <c r="N12" s="29"/>
      <c r="O12" s="29"/>
      <c r="P12" s="29"/>
      <c r="Q12" s="29"/>
      <c r="R12" s="29"/>
      <c r="S12" s="29"/>
    </row>
    <row r="13" spans="1:19" x14ac:dyDescent="0.2">
      <c r="C13" s="11" t="s">
        <v>15</v>
      </c>
      <c r="D13" s="17">
        <f>SUM(D8:D12)</f>
        <v>2.8945030379879313E-9</v>
      </c>
      <c r="M13" s="29"/>
      <c r="N13" s="29"/>
      <c r="O13" s="29"/>
      <c r="P13" s="29"/>
      <c r="Q13" s="29"/>
      <c r="R13" s="29"/>
      <c r="S13" s="29"/>
    </row>
    <row r="14" spans="1:19" x14ac:dyDescent="0.2">
      <c r="M14" s="29"/>
      <c r="N14" s="29"/>
      <c r="O14" s="29"/>
      <c r="P14" s="29"/>
      <c r="Q14" s="29"/>
      <c r="R14" s="29"/>
      <c r="S14" s="29"/>
    </row>
    <row r="15" spans="1:19" ht="15.75" x14ac:dyDescent="0.3">
      <c r="B15" s="10" t="s">
        <v>12</v>
      </c>
      <c r="C15" s="13">
        <v>1.0000000000000001E-5</v>
      </c>
    </row>
    <row r="16" spans="1:19" ht="15.75" x14ac:dyDescent="0.3">
      <c r="B16" s="10" t="s">
        <v>38</v>
      </c>
      <c r="C16" s="13">
        <v>1.0000000000000001E-9</v>
      </c>
    </row>
    <row r="19" spans="1:3" ht="15.75" x14ac:dyDescent="0.3">
      <c r="A19" s="9" t="s">
        <v>37</v>
      </c>
      <c r="B19" s="9" t="s">
        <v>11</v>
      </c>
    </row>
    <row r="20" spans="1:3" x14ac:dyDescent="0.2">
      <c r="A20">
        <f t="shared" ref="A20:B24" si="0">1/A8</f>
        <v>99999.999999999985</v>
      </c>
      <c r="B20">
        <f t="shared" si="0"/>
        <v>8797952127.1137524</v>
      </c>
    </row>
    <row r="21" spans="1:3" x14ac:dyDescent="0.2">
      <c r="A21">
        <f t="shared" si="0"/>
        <v>49999.999999999993</v>
      </c>
      <c r="B21">
        <f t="shared" si="0"/>
        <v>8353998831.7378674</v>
      </c>
    </row>
    <row r="22" spans="1:3" x14ac:dyDescent="0.2">
      <c r="A22">
        <f t="shared" si="0"/>
        <v>24999.999999999996</v>
      </c>
      <c r="B22">
        <f t="shared" si="0"/>
        <v>3899578588.481585</v>
      </c>
    </row>
    <row r="23" spans="1:3" x14ac:dyDescent="0.2">
      <c r="A23">
        <f t="shared" si="0"/>
        <v>10000</v>
      </c>
      <c r="B23">
        <f t="shared" si="0"/>
        <v>3373122098.193234</v>
      </c>
    </row>
    <row r="24" spans="1:3" x14ac:dyDescent="0.2">
      <c r="A24">
        <f t="shared" si="0"/>
        <v>5000</v>
      </c>
      <c r="B24">
        <f t="shared" si="0"/>
        <v>569025139.4614352</v>
      </c>
    </row>
    <row r="29" spans="1:3" x14ac:dyDescent="0.2">
      <c r="C29" s="4"/>
    </row>
    <row r="30" spans="1:3" x14ac:dyDescent="0.2">
      <c r="B30" s="20"/>
      <c r="C30" s="4"/>
    </row>
    <row r="31" spans="1:3" x14ac:dyDescent="0.2">
      <c r="C31" s="4"/>
    </row>
    <row r="32" spans="1:3" x14ac:dyDescent="0.2">
      <c r="B32" s="20"/>
    </row>
  </sheetData>
  <sortState ref="B7:B11">
    <sortCondition ref="B7:B11"/>
  </sortState>
  <mergeCells count="2">
    <mergeCell ref="M2:S14"/>
    <mergeCell ref="F1:L1"/>
  </mergeCells>
  <phoneticPr fontId="4" type="noConversion"/>
  <pageMargins left="0.25" right="0.25" top="0.75" bottom="0.75" header="0.3" footer="0.3"/>
  <pageSetup orientation="landscape"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single run, 600 nmol</vt:lpstr>
      <vt:lpstr>vo for 300 nmol</vt:lpstr>
      <vt:lpstr>vo for 120 nmol</vt:lpstr>
      <vt:lpstr>vo for 60 nmol</vt:lpstr>
      <vt:lpstr>vo for 30 nmol</vt:lpstr>
      <vt:lpstr>vo</vt:lpstr>
      <vt:lpstr>Michaelis-Menten</vt:lpstr>
      <vt:lpstr>'Michaelis-Menten'!Print_Area</vt:lpstr>
      <vt:lpstr>'single run, 600 nmol'!Print_Area</vt:lpstr>
      <vt:lpstr>vo!Print_Area</vt:lpstr>
      <vt:lpstr>'vo for 120 nmol'!Print_Area</vt:lpstr>
      <vt:lpstr>'vo for 30 nmol'!Print_Area</vt:lpstr>
      <vt:lpstr>'vo for 300 nmol'!Print_Area</vt:lpstr>
      <vt:lpstr>'vo for 60 nmol'!Print_Area</vt:lpstr>
    </vt:vector>
  </TitlesOfParts>
  <Company>Chemistry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Student</dc:creator>
  <cp:lastModifiedBy>cking</cp:lastModifiedBy>
  <cp:lastPrinted>2011-10-06T18:12:28Z</cp:lastPrinted>
  <dcterms:created xsi:type="dcterms:W3CDTF">2008-10-02T21:02:15Z</dcterms:created>
  <dcterms:modified xsi:type="dcterms:W3CDTF">2017-03-28T19:09:45Z</dcterms:modified>
</cp:coreProperties>
</file>